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<sst xmlns="http://schemas.openxmlformats.org/spreadsheetml/2006/main" count="497" uniqueCount="181">
  <si>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</si>
  <si>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</si>
  <si>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</si>
  <si>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</si>
  <si>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</si>
  <si>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</si>
  <si>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</si>
  <si>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</si>
  <si>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</si>
  <si>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</si>
  <si>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</si>
  <si>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</si>
  <si>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</si>
  <si>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</si>
  <si>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</si>
  <si>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</si>
  <si>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</si>
  <si>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</si>
  <si>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</si>
  <si>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</si>
  <si>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</si>
  <si>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</si>
  <si>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</si>
  <si>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</si>
  <si>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</si>
  <si>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</si>
  <si>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</si>
  <si>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</si>
  <si>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</si>
  <si>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</si>
  <si>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</si>
  <si>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</si>
  <si>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</si>
  <si>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</si>
  <si>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</si>
  <si>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</si>
  <si>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</si>
  <si>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</si>
  <si>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</si>
  <si>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</si>
  <si>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</si>
  <si>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</si>
  <si>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</si>
  <si>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</si>
  <si>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</si>
  <si>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</si>
  <si>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</si>
  <si>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</si>
  <si>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</si>
  <si>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</si>
  <si>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</si>
  <si>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</si>
  <si>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</si>
  <si>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</si>
  <si>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</si>
  <si>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</si>
  <si>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</si>
  <si>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</si>
  <si>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</si>
  <si>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</si>
  <si>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</si>
  <si>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</si>
  <si>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</si>
  <si>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</si>
  <si>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</si>
  <si>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</si>
  <si>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</si>
  <si>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</si>
  <si>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</si>
  <si>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</si>
  <si>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</si>
  <si>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</si>
  <si>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</si>
  <si>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</si>
  <si>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</si>
  <si>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</si>
  <si>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</si>
  <si>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</si>
  <si>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</si>
  <si>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</si>
  <si>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</si>
  <si>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</si>
  <si>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</si>
  <si>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</si>
  <si>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</si>
  <si>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</si>
  <si>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</si>
  <si>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</si>
  <si>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</si>
  <si>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</si>
  <si>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</si>
  <si>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</si>
  <si>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</si>
  <si>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</si>
  <si>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</si>
  <si>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</si>
  <si>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</si>
  <si>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</si>
  <si>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</si>
  <si>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</si>
  <si>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</si>
  <si>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</si>
  <si>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</si>
  <si>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</si>
  <si>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</si>
  <si>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</si>
  <si>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</si>
  <si>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</si>
  <si>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</si>
  <si>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</si>
  <si>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</si>
  <si>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</si>
  <si>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</si>
  <si>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</si>
  <si>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</si>
  <si>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</si>
  <si>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</si>
  <si>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</si>
  <si>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</si>
  <si>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</si>
  <si>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</si>
  <si>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</si>
  <si>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</si>
  <si>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</si>
  <si>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</si>
  <si>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</si>
  <si>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</si>
  <si>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</si>
  <si>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</si>
  <si>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</si>
  <si>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</si>
  <si>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</si>
  <si>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</si>
  <si>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</si>
  <si>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</si>
  <si>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</si>
  <si>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</si>
  <si>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</si>
  <si>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</si>
  <si>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</si>
  <si>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</si>
  <si>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</si>
  <si>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</si>
  <si>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</si>
  <si>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</si>
  <si>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</si>
  <si>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</si>
  <si>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</si>
  <si>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</si>
  <si>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</si>
  <si>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</si>
  <si>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</si>
  <si>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</si>
  <si>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</si>
  <si>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</si>
  <si>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</si>
  <si>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</si>
  <si>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</si>
  <si>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</si>
  <si>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</si>
  <si>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</si>
  <si>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</si>
  <si>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</si>
  <si>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</si>
  <si>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</si>
  <si>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</si>
  <si>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</si>
  <si>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</si>
  <si>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</si>
  <si>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</si>
  <si>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</si>
  <si>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</si>
  <si>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</si>
  <si>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02.03.2018</t>
    </r>
    <r>
      <rPr>
        <b/>
        <sz val="16"/>
        <rFont val="Times New Roman"/>
        <family val="1"/>
      </rPr>
      <t>р.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</si>
  <si>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</si>
  <si>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</si>
  <si>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</si>
  <si>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</si>
  <si>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</si>
  <si>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</si>
  <si>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01.03.18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</si>
</sst>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5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4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7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0" fontId="88" fillId="38" borderId="0" xfId="55" applyFont="1" applyFill="1" applyAlignment="1" applyProtection="1">
      <alignment horizont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4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89" fillId="41" borderId="10" xfId="0" applyNumberFormat="1" applyFont="1" applyFill="1" applyBorder="1" applyAlignment="1">
      <alignment/>
    </xf>
    <xf numFmtId="182" fontId="89" fillId="41" borderId="10" xfId="0" applyNumberFormat="1" applyFont="1" applyFill="1" applyBorder="1" applyAlignment="1">
      <alignment/>
    </xf>
    <xf numFmtId="0" fontId="88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8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8" fillId="0" borderId="10" xfId="55" applyFont="1" applyFill="1" applyBorder="1" applyAlignment="1" applyProtection="1">
      <alignment horizontal="right" vertical="center" wrapText="1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182" fontId="6" fillId="0" borderId="0" xfId="55" applyNumberFormat="1" applyFont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182" fontId="49" fillId="0" borderId="10" xfId="0" applyNumberFormat="1" applyFont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4" borderId="10" xfId="0" applyFont="1" applyFill="1" applyBorder="1" applyAlignment="1">
      <alignment wrapText="1"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</sheetNames>
    <sheetDataSet>
      <sheetData sheetId="21">
        <row r="6">
          <cell r="G6">
            <v>144830.4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06" sqref="F10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8" t="s">
        <v>173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186"/>
    </row>
    <row r="2" spans="2:25" s="1" customFormat="1" ht="15.75" customHeight="1">
      <c r="B2" s="359"/>
      <c r="C2" s="359"/>
      <c r="D2" s="359"/>
      <c r="E2" s="35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60"/>
      <c r="B3" s="362"/>
      <c r="C3" s="363" t="s">
        <v>0</v>
      </c>
      <c r="D3" s="364" t="s">
        <v>131</v>
      </c>
      <c r="E3" s="364" t="s">
        <v>131</v>
      </c>
      <c r="F3" s="25"/>
      <c r="G3" s="365" t="s">
        <v>26</v>
      </c>
      <c r="H3" s="366"/>
      <c r="I3" s="366"/>
      <c r="J3" s="366"/>
      <c r="K3" s="36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8" t="s">
        <v>178</v>
      </c>
      <c r="V3" s="369" t="s">
        <v>179</v>
      </c>
      <c r="W3" s="369"/>
      <c r="X3" s="369"/>
      <c r="Y3" s="194"/>
    </row>
    <row r="4" spans="1:24" ht="22.5" customHeight="1">
      <c r="A4" s="360"/>
      <c r="B4" s="362"/>
      <c r="C4" s="363"/>
      <c r="D4" s="364"/>
      <c r="E4" s="364"/>
      <c r="F4" s="352" t="s">
        <v>174</v>
      </c>
      <c r="G4" s="354" t="s">
        <v>31</v>
      </c>
      <c r="H4" s="342" t="s">
        <v>175</v>
      </c>
      <c r="I4" s="356" t="s">
        <v>176</v>
      </c>
      <c r="J4" s="342" t="s">
        <v>132</v>
      </c>
      <c r="K4" s="356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6"/>
      <c r="V4" s="340" t="s">
        <v>180</v>
      </c>
      <c r="W4" s="342" t="s">
        <v>44</v>
      </c>
      <c r="X4" s="344" t="s">
        <v>43</v>
      </c>
    </row>
    <row r="5" spans="1:24" ht="67.5" customHeight="1">
      <c r="A5" s="361"/>
      <c r="B5" s="362"/>
      <c r="C5" s="363"/>
      <c r="D5" s="364"/>
      <c r="E5" s="364"/>
      <c r="F5" s="353"/>
      <c r="G5" s="355"/>
      <c r="H5" s="343"/>
      <c r="I5" s="357"/>
      <c r="J5" s="343"/>
      <c r="K5" s="357"/>
      <c r="L5" s="345" t="s">
        <v>135</v>
      </c>
      <c r="M5" s="346"/>
      <c r="N5" s="347"/>
      <c r="O5" s="348" t="s">
        <v>168</v>
      </c>
      <c r="P5" s="349"/>
      <c r="Q5" s="350"/>
      <c r="R5" s="351" t="s">
        <v>177</v>
      </c>
      <c r="S5" s="351"/>
      <c r="T5" s="351"/>
      <c r="U5" s="357"/>
      <c r="V5" s="341"/>
      <c r="W5" s="343"/>
      <c r="X5" s="34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245430.49</v>
      </c>
      <c r="H8" s="103">
        <f>G8-F8</f>
        <v>-116112.44900000002</v>
      </c>
      <c r="I8" s="210">
        <f aca="true" t="shared" si="0" ref="I8:I15">G8/F8</f>
        <v>0.6788418843937095</v>
      </c>
      <c r="J8" s="104">
        <f aca="true" t="shared" si="1" ref="J8:J52">G8-E8</f>
        <v>-1335203.31</v>
      </c>
      <c r="K8" s="156">
        <f aca="true" t="shared" si="2" ref="K8:K14">G8/E8</f>
        <v>0.15527346688398033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-48115.28000000003</v>
      </c>
      <c r="T8" s="143">
        <f aca="true" t="shared" si="6" ref="T8:T20">G8/R8</f>
        <v>0.8360893430690552</v>
      </c>
      <c r="U8" s="103">
        <f>U9+U15+U18+U19+U23+U17</f>
        <v>119781.5</v>
      </c>
      <c r="V8" s="103">
        <f>V9+V15+V18+V19+V23+V17</f>
        <v>3538.5699999999897</v>
      </c>
      <c r="W8" s="103">
        <f>V8-U8</f>
        <v>-116242.93000000001</v>
      </c>
      <c r="X8" s="143">
        <f aca="true" t="shared" si="7" ref="X8:X15">V8/U8</f>
        <v>0.029541874162537535</v>
      </c>
      <c r="Y8" s="199">
        <f aca="true" t="shared" si="8" ref="Y8:Y22">T8-Q8</f>
        <v>-0.3527270684620758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141480.24</v>
      </c>
      <c r="H9" s="102">
        <f>G9-F9</f>
        <v>-67716.09900000002</v>
      </c>
      <c r="I9" s="208">
        <f t="shared" si="0"/>
        <v>0.6763036135159133</v>
      </c>
      <c r="J9" s="108">
        <f t="shared" si="1"/>
        <v>-814722.76</v>
      </c>
      <c r="K9" s="148">
        <f t="shared" si="2"/>
        <v>0.14796046446204414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-20707.119999999995</v>
      </c>
      <c r="T9" s="144">
        <f t="shared" si="6"/>
        <v>0.8723259321811515</v>
      </c>
      <c r="U9" s="107">
        <f>F9-лютий!F9</f>
        <v>70204</v>
      </c>
      <c r="V9" s="110">
        <f>G9-лютий!G9</f>
        <v>1401.3699999999953</v>
      </c>
      <c r="W9" s="111">
        <f>V9-U9</f>
        <v>-68802.63</v>
      </c>
      <c r="X9" s="148">
        <f t="shared" si="7"/>
        <v>0.019961398210928086</v>
      </c>
      <c r="Y9" s="200">
        <f t="shared" si="8"/>
        <v>-0.360177459706006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129062.47</v>
      </c>
      <c r="H10" s="71">
        <f aca="true" t="shared" si="9" ref="H10:H47">G10-F10</f>
        <v>-63816.23000000001</v>
      </c>
      <c r="I10" s="209">
        <f t="shared" si="0"/>
        <v>0.669138012647327</v>
      </c>
      <c r="J10" s="72">
        <f t="shared" si="1"/>
        <v>-752740.53</v>
      </c>
      <c r="K10" s="75">
        <f t="shared" si="2"/>
        <v>0.14636202190285133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-19252.899999999994</v>
      </c>
      <c r="T10" s="145">
        <f t="shared" si="6"/>
        <v>0.8701894483356648</v>
      </c>
      <c r="U10" s="73">
        <f>F10-лютий!F10</f>
        <v>65100.000000000015</v>
      </c>
      <c r="V10" s="98">
        <f>G10-лютий!G10</f>
        <v>1273.020000000004</v>
      </c>
      <c r="W10" s="74">
        <f aca="true" t="shared" si="10" ref="W10:W52">V10-U10</f>
        <v>-63826.98000000001</v>
      </c>
      <c r="X10" s="75">
        <f t="shared" si="7"/>
        <v>0.019554838709677478</v>
      </c>
      <c r="Y10" s="198">
        <f t="shared" si="8"/>
        <v>-0.37196199628732607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7687.4</v>
      </c>
      <c r="H11" s="71">
        <f t="shared" si="9"/>
        <v>-3067.300000000001</v>
      </c>
      <c r="I11" s="209">
        <f t="shared" si="0"/>
        <v>0.7147944619561679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-1417.08</v>
      </c>
      <c r="T11" s="145">
        <f t="shared" si="6"/>
        <v>0.84435354902202</v>
      </c>
      <c r="U11" s="73">
        <f>F11-лютий!F11</f>
        <v>3670.000000000001</v>
      </c>
      <c r="V11" s="98">
        <f>G11-лютий!G11</f>
        <v>0</v>
      </c>
      <c r="W11" s="74">
        <f t="shared" si="10"/>
        <v>-3670.000000000001</v>
      </c>
      <c r="X11" s="75">
        <f t="shared" si="7"/>
        <v>0</v>
      </c>
      <c r="Y11" s="198">
        <f t="shared" si="8"/>
        <v>-0.32931092547147545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1660.99</v>
      </c>
      <c r="H12" s="71">
        <f t="shared" si="9"/>
        <v>-633.4190000000001</v>
      </c>
      <c r="I12" s="209">
        <f t="shared" si="0"/>
        <v>0.7239293430247179</v>
      </c>
      <c r="J12" s="72">
        <f t="shared" si="1"/>
        <v>-10339.01</v>
      </c>
      <c r="K12" s="75">
        <f t="shared" si="2"/>
        <v>0.13841583333333332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-103.70000000000005</v>
      </c>
      <c r="T12" s="145">
        <f t="shared" si="6"/>
        <v>0.9412361377919067</v>
      </c>
      <c r="U12" s="73">
        <f>F12-лютий!F12</f>
        <v>830</v>
      </c>
      <c r="V12" s="98">
        <f>G12-лютий!G12</f>
        <v>68.06999999999994</v>
      </c>
      <c r="W12" s="74">
        <f t="shared" si="10"/>
        <v>-761.9300000000001</v>
      </c>
      <c r="X12" s="75">
        <f t="shared" si="7"/>
        <v>0.08201204819277101</v>
      </c>
      <c r="Y12" s="198">
        <f t="shared" si="8"/>
        <v>-0.059418457088911136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2761.76</v>
      </c>
      <c r="H13" s="71">
        <f t="shared" si="9"/>
        <v>-295.1399999999999</v>
      </c>
      <c r="I13" s="209">
        <f t="shared" si="0"/>
        <v>0.9034512087408814</v>
      </c>
      <c r="J13" s="72">
        <f t="shared" si="1"/>
        <v>-9238.24</v>
      </c>
      <c r="K13" s="75">
        <f t="shared" si="2"/>
        <v>0.2301466666666667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132.60000000000036</v>
      </c>
      <c r="T13" s="145">
        <f t="shared" si="6"/>
        <v>1.0504343592630347</v>
      </c>
      <c r="U13" s="73">
        <f>F13-лютий!F13</f>
        <v>571</v>
      </c>
      <c r="V13" s="98">
        <f>G13-лютий!G13</f>
        <v>60.29000000000042</v>
      </c>
      <c r="W13" s="74">
        <f t="shared" si="10"/>
        <v>-510.7099999999996</v>
      </c>
      <c r="X13" s="75">
        <f t="shared" si="7"/>
        <v>0.10558669001751386</v>
      </c>
      <c r="Y13" s="198">
        <f t="shared" si="8"/>
        <v>-0.14516464081766833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313.58</v>
      </c>
      <c r="H15" s="102">
        <f t="shared" si="9"/>
        <v>253.57999999999998</v>
      </c>
      <c r="I15" s="208">
        <f t="shared" si="0"/>
        <v>5.226333333333333</v>
      </c>
      <c r="J15" s="108">
        <f t="shared" si="1"/>
        <v>-586.4200000000001</v>
      </c>
      <c r="K15" s="108">
        <f aca="true" t="shared" si="11" ref="K15:K23">G15/E15*100</f>
        <v>34.84222222222222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680</v>
      </c>
      <c r="T15" s="146">
        <f t="shared" si="6"/>
        <v>-0.8557938977130068</v>
      </c>
      <c r="U15" s="107">
        <f>F15-лютий!F15</f>
        <v>50</v>
      </c>
      <c r="V15" s="110">
        <f>G15-лютий!G15</f>
        <v>194.04999999999998</v>
      </c>
      <c r="W15" s="111">
        <f t="shared" si="10"/>
        <v>144.04999999999998</v>
      </c>
      <c r="X15" s="148">
        <f t="shared" si="7"/>
        <v>3.881</v>
      </c>
      <c r="Y15" s="197">
        <f t="shared" si="8"/>
        <v>-1.869752730984376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8766.82</v>
      </c>
      <c r="H19" s="102">
        <f t="shared" si="9"/>
        <v>-24848.18</v>
      </c>
      <c r="I19" s="208">
        <f t="shared" si="12"/>
        <v>0.26080083296147555</v>
      </c>
      <c r="J19" s="108">
        <f t="shared" si="1"/>
        <v>-142961.18</v>
      </c>
      <c r="K19" s="108">
        <f t="shared" si="11"/>
        <v>5.777984287672677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-18867.04</v>
      </c>
      <c r="T19" s="146">
        <f t="shared" si="6"/>
        <v>0.31724920079930924</v>
      </c>
      <c r="U19" s="107">
        <f>F19-лютий!F19</f>
        <v>24549</v>
      </c>
      <c r="V19" s="110">
        <f>G19-лютий!G19</f>
        <v>238.25</v>
      </c>
      <c r="W19" s="111">
        <f t="shared" si="10"/>
        <v>-24310.75</v>
      </c>
      <c r="X19" s="148">
        <f t="shared" si="13"/>
        <v>0.009705079636645077</v>
      </c>
      <c r="Y19" s="197">
        <f t="shared" si="8"/>
        <v>-0.9269314126874812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8766.82</v>
      </c>
      <c r="H20" s="170">
        <f t="shared" si="9"/>
        <v>-4448.18</v>
      </c>
      <c r="I20" s="211">
        <f t="shared" si="12"/>
        <v>0.6633991676125615</v>
      </c>
      <c r="J20" s="171">
        <f t="shared" si="1"/>
        <v>-57941.18</v>
      </c>
      <c r="K20" s="171">
        <f t="shared" si="11"/>
        <v>13.142081909216285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-8967.240000000002</v>
      </c>
      <c r="T20" s="172">
        <f t="shared" si="6"/>
        <v>0.4943492917019565</v>
      </c>
      <c r="U20" s="136">
        <f>F20-лютий!F20</f>
        <v>4149</v>
      </c>
      <c r="V20" s="124">
        <f>G20-лютий!G20</f>
        <v>238.25</v>
      </c>
      <c r="W20" s="116">
        <f t="shared" si="10"/>
        <v>-3910.75</v>
      </c>
      <c r="X20" s="180">
        <f t="shared" si="13"/>
        <v>0.0574234755362738</v>
      </c>
      <c r="Y20" s="197">
        <f t="shared" si="8"/>
        <v>-0.6039697572381775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0</v>
      </c>
      <c r="H21" s="170">
        <f t="shared" si="9"/>
        <v>-3900</v>
      </c>
      <c r="I21" s="211">
        <f t="shared" si="12"/>
        <v>0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-2236.79</v>
      </c>
      <c r="T21" s="172"/>
      <c r="U21" s="136">
        <f>F21-лютий!F21</f>
        <v>3900</v>
      </c>
      <c r="V21" s="124">
        <f>G21-лютий!G21</f>
        <v>0</v>
      </c>
      <c r="W21" s="116">
        <f t="shared" si="10"/>
        <v>-3900</v>
      </c>
      <c r="X21" s="180">
        <f t="shared" si="13"/>
        <v>0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0</v>
      </c>
      <c r="H22" s="170">
        <f t="shared" si="9"/>
        <v>-16500</v>
      </c>
      <c r="I22" s="211">
        <f t="shared" si="12"/>
        <v>0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-7663.01</v>
      </c>
      <c r="T22" s="172"/>
      <c r="U22" s="136">
        <f>F22-лютий!F22</f>
        <v>16500</v>
      </c>
      <c r="V22" s="124">
        <f>G22-лютий!G22</f>
        <v>0</v>
      </c>
      <c r="W22" s="116">
        <f t="shared" si="10"/>
        <v>-16500</v>
      </c>
      <c r="X22" s="180">
        <f t="shared" si="13"/>
        <v>0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94675.61</v>
      </c>
      <c r="H23" s="102">
        <f t="shared" si="9"/>
        <v>-23875.990000000005</v>
      </c>
      <c r="I23" s="208">
        <f t="shared" si="12"/>
        <v>0.7986025494383879</v>
      </c>
      <c r="J23" s="108">
        <f t="shared" si="1"/>
        <v>-376891.58999999997</v>
      </c>
      <c r="K23" s="108">
        <f t="shared" si="11"/>
        <v>20.0768013551409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-9296.89</v>
      </c>
      <c r="T23" s="147">
        <f aca="true" t="shared" si="14" ref="T23:T41">G23/R23</f>
        <v>0.9105831830532112</v>
      </c>
      <c r="U23" s="107">
        <f>F23-лютий!F23</f>
        <v>24978.5</v>
      </c>
      <c r="V23" s="110">
        <f>G23-лютий!G23</f>
        <v>1704.8999999999942</v>
      </c>
      <c r="W23" s="111">
        <f t="shared" si="10"/>
        <v>-23273.600000000006</v>
      </c>
      <c r="X23" s="148">
        <f t="shared" si="13"/>
        <v>0.06825469904117518</v>
      </c>
      <c r="Y23" s="197">
        <f>T23-Q23</f>
        <v>-0.18428837071148418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33920.19</v>
      </c>
      <c r="H24" s="102">
        <f t="shared" si="9"/>
        <v>-15948.819999999992</v>
      </c>
      <c r="I24" s="208">
        <f t="shared" si="12"/>
        <v>0.6801857506294993</v>
      </c>
      <c r="J24" s="108">
        <f t="shared" si="1"/>
        <v>-182921.81</v>
      </c>
      <c r="K24" s="148">
        <f aca="true" t="shared" si="15" ref="K24:K41">G24/E24</f>
        <v>0.15642813661560032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-14643.169999999998</v>
      </c>
      <c r="T24" s="147">
        <f t="shared" si="14"/>
        <v>0.6984728816128044</v>
      </c>
      <c r="U24" s="107">
        <f>F24-лютий!F24</f>
        <v>16176.499999999993</v>
      </c>
      <c r="V24" s="110">
        <f>G24-лютий!G24</f>
        <v>1012.1699999999983</v>
      </c>
      <c r="W24" s="111">
        <f t="shared" si="10"/>
        <v>-15164.329999999994</v>
      </c>
      <c r="X24" s="148">
        <f t="shared" si="13"/>
        <v>0.06257039532655387</v>
      </c>
      <c r="Y24" s="197">
        <f aca="true" t="shared" si="16" ref="Y24:Y99">T24-Q24</f>
        <v>-0.3479051632195743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5609.89</v>
      </c>
      <c r="H25" s="170">
        <f t="shared" si="9"/>
        <v>-747.6099999999997</v>
      </c>
      <c r="I25" s="211">
        <f t="shared" si="12"/>
        <v>0.8824050334250886</v>
      </c>
      <c r="J25" s="171">
        <f t="shared" si="1"/>
        <v>-23174.11</v>
      </c>
      <c r="K25" s="180">
        <f t="shared" si="15"/>
        <v>0.1948961228460256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395.9500000000007</v>
      </c>
      <c r="T25" s="152">
        <f t="shared" si="14"/>
        <v>1.075940651407573</v>
      </c>
      <c r="U25" s="136">
        <f>F25-лютий!F25</f>
        <v>936.5</v>
      </c>
      <c r="V25" s="124">
        <f>G25-лютий!G25</f>
        <v>57.36999999999989</v>
      </c>
      <c r="W25" s="116">
        <f t="shared" si="10"/>
        <v>-879.1300000000001</v>
      </c>
      <c r="X25" s="180">
        <f t="shared" si="13"/>
        <v>0.061260010678056476</v>
      </c>
      <c r="Y25" s="197">
        <f t="shared" si="16"/>
        <v>-0.056656294546965746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348.88</v>
      </c>
      <c r="H26" s="158">
        <f t="shared" si="9"/>
        <v>137.26999999999998</v>
      </c>
      <c r="I26" s="212">
        <f t="shared" si="12"/>
        <v>1.6486933509758517</v>
      </c>
      <c r="J26" s="176">
        <f t="shared" si="1"/>
        <v>-1173.12</v>
      </c>
      <c r="K26" s="191">
        <f t="shared" si="15"/>
        <v>0.22922470433639947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191.79999999999998</v>
      </c>
      <c r="T26" s="162">
        <f t="shared" si="14"/>
        <v>2.2210338680926913</v>
      </c>
      <c r="U26" s="167">
        <f>F26-лютий!F26</f>
        <v>16.5</v>
      </c>
      <c r="V26" s="167">
        <f>G26-лютий!G26</f>
        <v>35.52999999999997</v>
      </c>
      <c r="W26" s="176">
        <f t="shared" si="10"/>
        <v>19.029999999999973</v>
      </c>
      <c r="X26" s="191">
        <f t="shared" si="13"/>
        <v>2.1533333333333315</v>
      </c>
      <c r="Y26" s="197">
        <f t="shared" si="16"/>
        <v>1.2150122802707084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5261.009999999999</v>
      </c>
      <c r="H27" s="158">
        <f t="shared" si="9"/>
        <v>-884.880000000001</v>
      </c>
      <c r="I27" s="212">
        <f t="shared" si="12"/>
        <v>0.8560208529602709</v>
      </c>
      <c r="J27" s="176">
        <f t="shared" si="1"/>
        <v>-22000.99</v>
      </c>
      <c r="K27" s="191">
        <f t="shared" si="15"/>
        <v>0.19297960531142247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204.13999999999942</v>
      </c>
      <c r="T27" s="162">
        <f t="shared" si="14"/>
        <v>1.040368844759703</v>
      </c>
      <c r="U27" s="167">
        <f>F27-лютий!F27</f>
        <v>920</v>
      </c>
      <c r="V27" s="167">
        <f>G27-лютий!G27</f>
        <v>21.840000000000146</v>
      </c>
      <c r="W27" s="176">
        <f t="shared" si="10"/>
        <v>-898.1599999999999</v>
      </c>
      <c r="X27" s="191">
        <f t="shared" si="13"/>
        <v>0.023739130434782766</v>
      </c>
      <c r="Y27" s="197">
        <f t="shared" si="16"/>
        <v>-0.10023952433182681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74.86</v>
      </c>
      <c r="H28" s="218">
        <f t="shared" si="9"/>
        <v>7.060000000000002</v>
      </c>
      <c r="I28" s="220">
        <f t="shared" si="12"/>
        <v>1.1041297935103245</v>
      </c>
      <c r="J28" s="221">
        <f t="shared" si="1"/>
        <v>-241.14</v>
      </c>
      <c r="K28" s="222">
        <f t="shared" si="15"/>
        <v>0.2368987341772152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-57.47000000000001</v>
      </c>
      <c r="T28" s="222">
        <f t="shared" si="14"/>
        <v>0.5657069447593138</v>
      </c>
      <c r="U28" s="206">
        <f>F28-лютий!F28</f>
        <v>8.5</v>
      </c>
      <c r="V28" s="206">
        <f>G28-лютий!G28</f>
        <v>0.7000000000000028</v>
      </c>
      <c r="W28" s="221">
        <f t="shared" si="10"/>
        <v>-7.799999999999997</v>
      </c>
      <c r="X28" s="222">
        <f t="shared" si="13"/>
        <v>0.08235294117647092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274.02</v>
      </c>
      <c r="H29" s="218">
        <f t="shared" si="9"/>
        <v>130.20999999999998</v>
      </c>
      <c r="I29" s="220">
        <f t="shared" si="12"/>
        <v>1.9054307767192822</v>
      </c>
      <c r="J29" s="221">
        <f t="shared" si="1"/>
        <v>-931.98</v>
      </c>
      <c r="K29" s="222">
        <f t="shared" si="15"/>
        <v>0.22721393034825868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249.26999999999998</v>
      </c>
      <c r="T29" s="222">
        <f t="shared" si="14"/>
        <v>11.07151515151515</v>
      </c>
      <c r="U29" s="206">
        <f>F29-лютий!F29</f>
        <v>8</v>
      </c>
      <c r="V29" s="206">
        <f>G29-лютий!G29</f>
        <v>34.829999999999984</v>
      </c>
      <c r="W29" s="221">
        <f t="shared" si="10"/>
        <v>26.829999999999984</v>
      </c>
      <c r="X29" s="222">
        <f t="shared" si="13"/>
        <v>4.353749999999998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469.86</v>
      </c>
      <c r="H30" s="218">
        <f t="shared" si="9"/>
        <v>149.77000000000004</v>
      </c>
      <c r="I30" s="220">
        <f t="shared" si="12"/>
        <v>1.4678996532225312</v>
      </c>
      <c r="J30" s="221">
        <f t="shared" si="1"/>
        <v>-1885.1399999999999</v>
      </c>
      <c r="K30" s="222">
        <f t="shared" si="15"/>
        <v>0.199515923566879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404.57</v>
      </c>
      <c r="T30" s="222">
        <f t="shared" si="14"/>
        <v>7.196507887884821</v>
      </c>
      <c r="U30" s="206">
        <f>F30-лютий!F30</f>
        <v>20</v>
      </c>
      <c r="V30" s="206">
        <f>G30-лютий!G30</f>
        <v>3.920000000000016</v>
      </c>
      <c r="W30" s="221">
        <f t="shared" si="10"/>
        <v>-16.079999999999984</v>
      </c>
      <c r="X30" s="222">
        <f t="shared" si="13"/>
        <v>0.19600000000000078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4791.15</v>
      </c>
      <c r="H31" s="218">
        <f t="shared" si="9"/>
        <v>-1034.6500000000005</v>
      </c>
      <c r="I31" s="220">
        <f t="shared" si="12"/>
        <v>0.8224020735349651</v>
      </c>
      <c r="J31" s="221">
        <f t="shared" si="1"/>
        <v>-20115.85</v>
      </c>
      <c r="K31" s="222">
        <f t="shared" si="15"/>
        <v>0.19236158509655918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-200.4300000000003</v>
      </c>
      <c r="T31" s="222">
        <f t="shared" si="14"/>
        <v>0.9598463813061194</v>
      </c>
      <c r="U31" s="206">
        <f>F31-лютий!F31</f>
        <v>900</v>
      </c>
      <c r="V31" s="206">
        <f>G31-лютий!G31</f>
        <v>17.920000000000073</v>
      </c>
      <c r="W31" s="221"/>
      <c r="X31" s="222">
        <f t="shared" si="13"/>
        <v>0.019911111111111192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265.82</v>
      </c>
      <c r="H32" s="170">
        <f t="shared" si="9"/>
        <v>105.78999999999999</v>
      </c>
      <c r="I32" s="211">
        <f t="shared" si="12"/>
        <v>1.6610635505842655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234.57</v>
      </c>
      <c r="T32" s="150">
        <f t="shared" si="14"/>
        <v>8.50624</v>
      </c>
      <c r="U32" s="136">
        <f>F32-лютий!F32</f>
        <v>1</v>
      </c>
      <c r="V32" s="124">
        <f>G32-лютий!G32</f>
        <v>0</v>
      </c>
      <c r="W32" s="116">
        <f t="shared" si="10"/>
        <v>-1</v>
      </c>
      <c r="X32" s="180">
        <f t="shared" si="13"/>
        <v>0</v>
      </c>
      <c r="Y32" s="198">
        <f t="shared" si="16"/>
        <v>8.069206866069491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110.84</v>
      </c>
      <c r="T33" s="75">
        <f t="shared" si="14"/>
        <v>-1.2168</v>
      </c>
      <c r="U33" s="73">
        <f>F33-лютий!F33</f>
        <v>0</v>
      </c>
      <c r="V33" s="98">
        <f>G33-лютий!G33</f>
        <v>0</v>
      </c>
      <c r="W33" s="74">
        <f t="shared" si="10"/>
        <v>0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204.98</v>
      </c>
      <c r="H34" s="71">
        <f t="shared" si="9"/>
        <v>72.79999999999998</v>
      </c>
      <c r="I34" s="209">
        <f t="shared" si="12"/>
        <v>1.5507641095475864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123.72999999999999</v>
      </c>
      <c r="T34" s="75">
        <f t="shared" si="14"/>
        <v>2.522830769230769</v>
      </c>
      <c r="U34" s="73">
        <f>F34-лютий!F34</f>
        <v>1</v>
      </c>
      <c r="V34" s="98">
        <f>G34-лютий!G34</f>
        <v>0</v>
      </c>
      <c r="W34" s="74"/>
      <c r="X34" s="75">
        <f t="shared" si="13"/>
        <v>0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28044.48</v>
      </c>
      <c r="H35" s="102">
        <f t="shared" si="9"/>
        <v>-15306.999999999996</v>
      </c>
      <c r="I35" s="211">
        <f t="shared" si="12"/>
        <v>0.64690940193968</v>
      </c>
      <c r="J35" s="171">
        <f t="shared" si="1"/>
        <v>-159731.52</v>
      </c>
      <c r="K35" s="180">
        <f t="shared" si="15"/>
        <v>0.14935071574642125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-15273.689999999999</v>
      </c>
      <c r="T35" s="149">
        <f t="shared" si="14"/>
        <v>0.647406850289382</v>
      </c>
      <c r="U35" s="136">
        <f>F35-лютий!F35</f>
        <v>15238.999999999996</v>
      </c>
      <c r="V35" s="124">
        <f>G35-лютий!G35</f>
        <v>954.7999999999993</v>
      </c>
      <c r="W35" s="116">
        <f t="shared" si="10"/>
        <v>-14284.199999999997</v>
      </c>
      <c r="X35" s="180">
        <f t="shared" si="13"/>
        <v>0.06265502985760217</v>
      </c>
      <c r="Y35" s="198">
        <f t="shared" si="16"/>
        <v>-0.38904692963783727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19332.97</v>
      </c>
      <c r="H37" s="158">
        <f t="shared" si="9"/>
        <v>-9653.279999999999</v>
      </c>
      <c r="I37" s="212">
        <f t="shared" si="12"/>
        <v>0.6669703738841692</v>
      </c>
      <c r="J37" s="176">
        <f t="shared" si="1"/>
        <v>-107753.03</v>
      </c>
      <c r="K37" s="191">
        <f t="shared" si="15"/>
        <v>0.15212509639142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-9549.760000000002</v>
      </c>
      <c r="T37" s="162">
        <f t="shared" si="14"/>
        <v>0.6693608949015554</v>
      </c>
      <c r="U37" s="167">
        <f>F37-січень!F37</f>
        <v>19700</v>
      </c>
      <c r="V37" s="167">
        <f>G37-лютий!G37</f>
        <v>363.3100000000013</v>
      </c>
      <c r="W37" s="176">
        <f t="shared" si="10"/>
        <v>-19336.69</v>
      </c>
      <c r="X37" s="191">
        <f>V37/U37</f>
        <v>0.0184421319796955</v>
      </c>
      <c r="Y37" s="197">
        <f t="shared" si="16"/>
        <v>-0.3675431673626218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8545.26</v>
      </c>
      <c r="H38" s="218">
        <f t="shared" si="9"/>
        <v>-5239.139999999999</v>
      </c>
      <c r="I38" s="220">
        <f t="shared" si="12"/>
        <v>0.6199225211108209</v>
      </c>
      <c r="J38" s="221">
        <f t="shared" si="1"/>
        <v>-48744.74</v>
      </c>
      <c r="K38" s="222">
        <f t="shared" si="15"/>
        <v>0.1491579682318031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-5592.879999999999</v>
      </c>
      <c r="T38" s="222">
        <f t="shared" si="14"/>
        <v>0.6044118957656383</v>
      </c>
      <c r="U38" s="206">
        <f>F38-лютий!F38</f>
        <v>4900</v>
      </c>
      <c r="V38" s="206">
        <f>G38-лютий!G38</f>
        <v>590.4499999999998</v>
      </c>
      <c r="W38" s="221">
        <f t="shared" si="10"/>
        <v>-4309.55</v>
      </c>
      <c r="X38" s="222">
        <f t="shared" si="18"/>
        <v>12.049999999999997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16165.82</v>
      </c>
      <c r="H39" s="218">
        <f t="shared" si="9"/>
        <v>-8227.630000000001</v>
      </c>
      <c r="I39" s="220">
        <f t="shared" si="12"/>
        <v>0.662711506572461</v>
      </c>
      <c r="J39" s="221">
        <f t="shared" si="1"/>
        <v>-89820.18</v>
      </c>
      <c r="K39" s="222">
        <f t="shared" si="15"/>
        <v>0.15252788104089218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-8006.580000000002</v>
      </c>
      <c r="T39" s="222">
        <f t="shared" si="14"/>
        <v>0.6687718224090284</v>
      </c>
      <c r="U39" s="206">
        <f>F39-лютий!F39</f>
        <v>8600</v>
      </c>
      <c r="V39" s="206">
        <f>G39-лютий!G39</f>
        <v>306.39999999999964</v>
      </c>
      <c r="W39" s="221">
        <f t="shared" si="10"/>
        <v>-8293.6</v>
      </c>
      <c r="X39" s="222">
        <f t="shared" si="18"/>
        <v>3.5627906976744144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166.26</v>
      </c>
      <c r="H40" s="218">
        <f t="shared" si="9"/>
        <v>-414.57000000000005</v>
      </c>
      <c r="I40" s="220">
        <f t="shared" si="12"/>
        <v>0.28624554516812145</v>
      </c>
      <c r="J40" s="221">
        <f t="shared" si="1"/>
        <v>-3233.74</v>
      </c>
      <c r="K40" s="222">
        <f t="shared" si="15"/>
        <v>0.0489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-131.04000000000002</v>
      </c>
      <c r="T40" s="222">
        <f t="shared" si="14"/>
        <v>0.5592330978809283</v>
      </c>
      <c r="U40" s="206">
        <f>F40-лютий!F40</f>
        <v>239.00000000000006</v>
      </c>
      <c r="V40" s="206">
        <f>G40-лютий!G40</f>
        <v>1.049999999999983</v>
      </c>
      <c r="W40" s="221">
        <f t="shared" si="10"/>
        <v>-237.95000000000007</v>
      </c>
      <c r="X40" s="222">
        <f t="shared" si="18"/>
        <v>0.43933054393304716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3167.15</v>
      </c>
      <c r="H41" s="218">
        <f t="shared" si="9"/>
        <v>-1425.65</v>
      </c>
      <c r="I41" s="220">
        <f t="shared" si="12"/>
        <v>0.6895902281832433</v>
      </c>
      <c r="J41" s="221">
        <f t="shared" si="1"/>
        <v>-17932.85</v>
      </c>
      <c r="K41" s="222">
        <f t="shared" si="15"/>
        <v>0.15010189573459717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-1543.1799999999998</v>
      </c>
      <c r="T41" s="222">
        <f t="shared" si="14"/>
        <v>0.6723838881776861</v>
      </c>
      <c r="U41" s="206">
        <f>F41-лютий!F41</f>
        <v>1500</v>
      </c>
      <c r="V41" s="206">
        <f>G41-лютий!G41</f>
        <v>56.91000000000031</v>
      </c>
      <c r="W41" s="221">
        <f t="shared" si="10"/>
        <v>-1443.0899999999997</v>
      </c>
      <c r="X41" s="222">
        <f t="shared" si="18"/>
        <v>3.7940000000000205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42.13</v>
      </c>
      <c r="H43" s="102">
        <f t="shared" si="9"/>
        <v>8.700000000000003</v>
      </c>
      <c r="I43" s="208">
        <f>G43/F43</f>
        <v>1.2602452886628777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4.93</v>
      </c>
      <c r="T43" s="148">
        <f aca="true" t="shared" si="19" ref="T43:T51">G43/R43</f>
        <v>1.1325268817204301</v>
      </c>
      <c r="U43" s="107">
        <f>F43-лютий!F43</f>
        <v>1</v>
      </c>
      <c r="V43" s="110">
        <f>G43-лютий!G43</f>
        <v>0</v>
      </c>
      <c r="W43" s="111">
        <f t="shared" si="10"/>
        <v>-1</v>
      </c>
      <c r="X43" s="148">
        <f>V43/U43</f>
        <v>0</v>
      </c>
      <c r="Y43" s="197">
        <f t="shared" si="16"/>
        <v>0.020423833639828137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33.8</v>
      </c>
      <c r="H44" s="71">
        <f t="shared" si="9"/>
        <v>7.899999999999999</v>
      </c>
      <c r="I44" s="209">
        <f>G44/F44</f>
        <v>1.305019305019305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10.939999999999998</v>
      </c>
      <c r="T44" s="75">
        <f t="shared" si="19"/>
        <v>1.478565179352581</v>
      </c>
      <c r="U44" s="73">
        <f>F44-лютий!F44</f>
        <v>1</v>
      </c>
      <c r="V44" s="98">
        <f>G44-лютий!G44</f>
        <v>0</v>
      </c>
      <c r="W44" s="74">
        <f t="shared" si="10"/>
        <v>-1</v>
      </c>
      <c r="X44" s="75">
        <f>V44/U44</f>
        <v>0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22.53</v>
      </c>
      <c r="T46" s="148">
        <f t="shared" si="19"/>
        <v>0.09408926417370325</v>
      </c>
      <c r="U46" s="107">
        <f>F46-лютий!F46</f>
        <v>0</v>
      </c>
      <c r="V46" s="110">
        <f>G46-лютий!G46</f>
        <v>0</v>
      </c>
      <c r="W46" s="111">
        <f t="shared" si="10"/>
        <v>0</v>
      </c>
      <c r="X46" s="148"/>
      <c r="Y46" s="197">
        <f t="shared" si="16"/>
        <v>0.09408926417370325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60022.9</v>
      </c>
      <c r="H47" s="102">
        <f t="shared" si="9"/>
        <v>-8626.260000000002</v>
      </c>
      <c r="I47" s="208">
        <f>G47/F47</f>
        <v>0.8743428178873565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4626.279999999999</v>
      </c>
      <c r="T47" s="160">
        <f t="shared" si="19"/>
        <v>1.0835119543394525</v>
      </c>
      <c r="U47" s="107">
        <f>F47-лютий!F47</f>
        <v>8801</v>
      </c>
      <c r="V47" s="110">
        <f>G47-січень!G47</f>
        <v>34976.7</v>
      </c>
      <c r="W47" s="111">
        <f t="shared" si="10"/>
        <v>26175.699999999997</v>
      </c>
      <c r="X47" s="148">
        <f>V47/U47</f>
        <v>3.9741733893875693</v>
      </c>
      <c r="Y47" s="197">
        <f t="shared" si="16"/>
        <v>-0.05608968014545157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13685.27</v>
      </c>
      <c r="H49" s="71">
        <f>G49-F49</f>
        <v>-1298.6000000000004</v>
      </c>
      <c r="I49" s="209">
        <f>G49/F49</f>
        <v>0.9133334712594277</v>
      </c>
      <c r="J49" s="72">
        <f t="shared" si="1"/>
        <v>-42029.729999999996</v>
      </c>
      <c r="K49" s="75">
        <f>G49/E49</f>
        <v>0.2456299021807413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2737.3500000000004</v>
      </c>
      <c r="T49" s="153">
        <f t="shared" si="19"/>
        <v>1.2500337963741057</v>
      </c>
      <c r="U49" s="73">
        <f>F49-лютий!F49</f>
        <v>1400</v>
      </c>
      <c r="V49" s="98">
        <f>G49-лютий!G49</f>
        <v>91.64000000000124</v>
      </c>
      <c r="W49" s="74">
        <f t="shared" si="10"/>
        <v>-1308.3599999999988</v>
      </c>
      <c r="X49" s="75">
        <f>V49/U49</f>
        <v>0.06545714285714374</v>
      </c>
      <c r="Y49" s="197">
        <f t="shared" si="16"/>
        <v>0.012756884851785388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47008.52</v>
      </c>
      <c r="H50" s="71">
        <f>G50-F50</f>
        <v>-6631.970000000001</v>
      </c>
      <c r="I50" s="209">
        <f>G50/F50</f>
        <v>0.8763626133914884</v>
      </c>
      <c r="J50" s="72">
        <f t="shared" si="1"/>
        <v>-151746.48</v>
      </c>
      <c r="K50" s="75">
        <f>G50/E50</f>
        <v>0.23651490528540162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2575.939999999995</v>
      </c>
      <c r="T50" s="153">
        <f t="shared" si="19"/>
        <v>1.0579741261929871</v>
      </c>
      <c r="U50" s="73">
        <f>F50-лютий!F50</f>
        <v>7400</v>
      </c>
      <c r="V50" s="98">
        <f>G50-лютий!G50</f>
        <v>601.0799999999945</v>
      </c>
      <c r="W50" s="74">
        <f t="shared" si="10"/>
        <v>-6798.9200000000055</v>
      </c>
      <c r="X50" s="75">
        <f>V50/U50</f>
        <v>0.08122702702702628</v>
      </c>
      <c r="Y50" s="197">
        <f t="shared" si="16"/>
        <v>-0.05693434086242277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21.84</v>
      </c>
      <c r="H51" s="71">
        <f>G51-F51</f>
        <v>-2.960000000000001</v>
      </c>
      <c r="I51" s="209">
        <f>G51/F51</f>
        <v>0.8806451612903226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19"/>
        <v>1.3556797020484173</v>
      </c>
      <c r="U51" s="73">
        <f>F51-лютий!F51</f>
        <v>1</v>
      </c>
      <c r="V51" s="98">
        <f>G51-лютий!G51</f>
        <v>0</v>
      </c>
      <c r="W51" s="74">
        <f t="shared" si="10"/>
        <v>-1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7898.79</v>
      </c>
      <c r="H53" s="103">
        <f>H54+H55+H56+H57+H58+H60+H62+H63+H64+H65+H66+H71+H72+H76+H59+H61</f>
        <v>-2744.258</v>
      </c>
      <c r="I53" s="143">
        <f aca="true" t="shared" si="20" ref="I53:I72">G53/F53</f>
        <v>0.7421548789406945</v>
      </c>
      <c r="J53" s="104">
        <f>G53-E53</f>
        <v>-39350.11</v>
      </c>
      <c r="K53" s="156">
        <f aca="true" t="shared" si="21" ref="K53:K72">G53/E53</f>
        <v>0.16717405061281848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-5975.44</v>
      </c>
      <c r="T53" s="143">
        <f>G53/R53</f>
        <v>0.5693137565111722</v>
      </c>
      <c r="U53" s="103">
        <f>U54+U55+U56+U57+U58+U60+U62+U63+U64+U65+U66+U71+U72+U76+U59+U61</f>
        <v>3607.5</v>
      </c>
      <c r="V53" s="103">
        <f>V54+V55+V56+V57+V58+V60+V62+V63+V64+V65+V66+V71+V72+V76+V59+V61</f>
        <v>953.1099999999999</v>
      </c>
      <c r="W53" s="103">
        <f>W54+W55+W56+W57+W58+W60+W62+W63+W64+W65+W66+W71+W72+W76</f>
        <v>-2644.3900000000003</v>
      </c>
      <c r="X53" s="143">
        <f>V53/U53</f>
        <v>0.26420235620235616</v>
      </c>
      <c r="Y53" s="197">
        <f t="shared" si="16"/>
        <v>-0.11169276717874976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2" ref="H54:H78">G54-F54</f>
        <v>49.38</v>
      </c>
      <c r="I54" s="213">
        <f t="shared" si="20"/>
        <v>9.081833060556464</v>
      </c>
      <c r="J54" s="115">
        <f>G54-E54</f>
        <v>-2594.51</v>
      </c>
      <c r="K54" s="155">
        <f t="shared" si="21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242.31</v>
      </c>
      <c r="T54" s="155">
        <f>G54/R54</f>
        <v>-0.2970238732469757</v>
      </c>
      <c r="U54" s="107">
        <f>F54-лютий!F54</f>
        <v>0</v>
      </c>
      <c r="V54" s="110">
        <f>G54-лютий!G54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-1.3031135632954198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13.23</v>
      </c>
      <c r="H56" s="102">
        <f t="shared" si="22"/>
        <v>-14.77</v>
      </c>
      <c r="I56" s="213">
        <f t="shared" si="20"/>
        <v>0.47250000000000003</v>
      </c>
      <c r="J56" s="115">
        <f t="shared" si="24"/>
        <v>-144.77</v>
      </c>
      <c r="K56" s="155">
        <f t="shared" si="21"/>
        <v>0.08373417721518987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-58.849999999999994</v>
      </c>
      <c r="T56" s="155">
        <f t="shared" si="27"/>
        <v>0.18354605993340734</v>
      </c>
      <c r="U56" s="107">
        <f>F56-лютий!F56</f>
        <v>14</v>
      </c>
      <c r="V56" s="110">
        <f>G56-лютий!G56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-0.8471127789446096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52.18</v>
      </c>
      <c r="H58" s="102">
        <f t="shared" si="22"/>
        <v>-96.25</v>
      </c>
      <c r="I58" s="213">
        <f t="shared" si="20"/>
        <v>0.35154618338610794</v>
      </c>
      <c r="J58" s="115">
        <f t="shared" si="24"/>
        <v>-691.82</v>
      </c>
      <c r="K58" s="155">
        <f t="shared" si="21"/>
        <v>0.07013440860215053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-225.57999999999998</v>
      </c>
      <c r="T58" s="155">
        <f t="shared" si="27"/>
        <v>0.18786002304147467</v>
      </c>
      <c r="U58" s="107">
        <f>F58-лютий!F58</f>
        <v>60</v>
      </c>
      <c r="V58" s="110">
        <f>G58-лютий!G58</f>
        <v>0</v>
      </c>
      <c r="W58" s="111">
        <f t="shared" si="23"/>
        <v>-60</v>
      </c>
      <c r="X58" s="155">
        <f t="shared" si="28"/>
        <v>0</v>
      </c>
      <c r="Y58" s="197">
        <f t="shared" si="16"/>
        <v>-0.8669952888072161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-11.58</v>
      </c>
      <c r="H59" s="102">
        <f t="shared" si="22"/>
        <v>-31.58</v>
      </c>
      <c r="I59" s="213">
        <f t="shared" si="20"/>
        <v>-0.579</v>
      </c>
      <c r="J59" s="115">
        <f t="shared" si="24"/>
        <v>-127.08</v>
      </c>
      <c r="K59" s="155">
        <f t="shared" si="21"/>
        <v>-0.10025974025974026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-12.09</v>
      </c>
      <c r="T59" s="155">
        <f t="shared" si="27"/>
        <v>-22.705882352941178</v>
      </c>
      <c r="U59" s="107">
        <f>F59-лютий!F59</f>
        <v>10</v>
      </c>
      <c r="V59" s="110">
        <f>G59-лютий!G59</f>
        <v>0</v>
      </c>
      <c r="W59" s="111">
        <f t="shared" si="23"/>
        <v>-10</v>
      </c>
      <c r="X59" s="155">
        <f t="shared" si="28"/>
        <v>0</v>
      </c>
      <c r="Y59" s="197">
        <f t="shared" si="16"/>
        <v>-23.71638104060522</v>
      </c>
    </row>
    <row r="60" spans="1:25" s="6" customFormat="1" ht="30.75">
      <c r="A60" s="8"/>
      <c r="B60" s="33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181.02</v>
      </c>
      <c r="H60" s="102">
        <f t="shared" si="22"/>
        <v>-102.97999999999999</v>
      </c>
      <c r="I60" s="213">
        <f t="shared" si="20"/>
        <v>0.6373943661971831</v>
      </c>
      <c r="J60" s="115">
        <f t="shared" si="24"/>
        <v>-1102.98</v>
      </c>
      <c r="K60" s="155">
        <f t="shared" si="21"/>
        <v>0.14098130841121495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-119.92999999999998</v>
      </c>
      <c r="T60" s="155">
        <f t="shared" si="27"/>
        <v>0.6014952649941852</v>
      </c>
      <c r="U60" s="107">
        <f>F60-лютий!F60</f>
        <v>100</v>
      </c>
      <c r="V60" s="110">
        <f>G60-лютий!G60</f>
        <v>3.8300000000000125</v>
      </c>
      <c r="W60" s="111">
        <f t="shared" si="23"/>
        <v>-96.16999999999999</v>
      </c>
      <c r="X60" s="155">
        <f t="shared" si="28"/>
        <v>0.038300000000000126</v>
      </c>
      <c r="Y60" s="197">
        <f t="shared" si="16"/>
        <v>-0.4639411158412363</v>
      </c>
    </row>
    <row r="61" spans="1:25" s="6" customFormat="1" ht="18" hidden="1">
      <c r="A61" s="8"/>
      <c r="B61" s="33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3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4062.41</v>
      </c>
      <c r="H62" s="102">
        <f t="shared" si="22"/>
        <v>-1627.5900000000001</v>
      </c>
      <c r="I62" s="213">
        <f t="shared" si="20"/>
        <v>0.7139560632688927</v>
      </c>
      <c r="J62" s="115">
        <f t="shared" si="24"/>
        <v>-17197.59</v>
      </c>
      <c r="K62" s="155">
        <f t="shared" si="21"/>
        <v>0.19108231420507996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477.4699999999998</v>
      </c>
      <c r="T62" s="155">
        <f t="shared" si="27"/>
        <v>1.1331877242017996</v>
      </c>
      <c r="U62" s="107">
        <f>F62-лютий!F62</f>
        <v>1800</v>
      </c>
      <c r="V62" s="110">
        <f>G62-лютий!G62</f>
        <v>106.98999999999978</v>
      </c>
      <c r="W62" s="111">
        <f t="shared" si="23"/>
        <v>-1693.0100000000002</v>
      </c>
      <c r="X62" s="155">
        <f t="shared" si="28"/>
        <v>0.05943888888888877</v>
      </c>
      <c r="Y62" s="197">
        <f t="shared" si="16"/>
        <v>0.07600960410914981</v>
      </c>
    </row>
    <row r="63" spans="1:25" s="6" customFormat="1" ht="31.5">
      <c r="A63" s="8"/>
      <c r="B63" s="33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123.44</v>
      </c>
      <c r="H63" s="102">
        <f t="shared" si="22"/>
        <v>-61.56</v>
      </c>
      <c r="I63" s="213">
        <f t="shared" si="20"/>
        <v>0.6672432432432432</v>
      </c>
      <c r="J63" s="115">
        <f t="shared" si="24"/>
        <v>-643.56</v>
      </c>
      <c r="K63" s="155">
        <f t="shared" si="21"/>
        <v>0.1609387222946545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-11.759999999999991</v>
      </c>
      <c r="T63" s="155">
        <f t="shared" si="27"/>
        <v>0.91301775147929</v>
      </c>
      <c r="U63" s="107">
        <f>F63-лютий!F63</f>
        <v>64</v>
      </c>
      <c r="V63" s="110">
        <f>G63-лютий!G63</f>
        <v>1.75</v>
      </c>
      <c r="W63" s="111">
        <f t="shared" si="23"/>
        <v>-62.25</v>
      </c>
      <c r="X63" s="155">
        <f t="shared" si="28"/>
        <v>0.02734375</v>
      </c>
      <c r="Y63" s="197">
        <f t="shared" si="16"/>
        <v>-0.16720308114985782</v>
      </c>
    </row>
    <row r="64" spans="1:25" s="6" customFormat="1" ht="31.5">
      <c r="A64" s="8"/>
      <c r="B64" s="33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6.7</v>
      </c>
      <c r="H64" s="102">
        <f t="shared" si="22"/>
        <v>-1.2999999999999998</v>
      </c>
      <c r="I64" s="213">
        <f t="shared" si="20"/>
        <v>0.8375</v>
      </c>
      <c r="J64" s="115">
        <f t="shared" si="24"/>
        <v>-37.3</v>
      </c>
      <c r="K64" s="155">
        <f t="shared" si="21"/>
        <v>0.15227272727272728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2.7</v>
      </c>
      <c r="T64" s="155">
        <f t="shared" si="27"/>
        <v>1.675</v>
      </c>
      <c r="U64" s="107">
        <f>F64-лютий!F64</f>
        <v>4</v>
      </c>
      <c r="V64" s="110">
        <f>G64-лютий!G64</f>
        <v>0</v>
      </c>
      <c r="W64" s="111">
        <f t="shared" si="23"/>
        <v>-4</v>
      </c>
      <c r="X64" s="155">
        <f t="shared" si="28"/>
        <v>0</v>
      </c>
      <c r="Y64" s="197">
        <f t="shared" si="16"/>
        <v>0.6132239382239382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1114.23</v>
      </c>
      <c r="H65" s="102">
        <f t="shared" si="22"/>
        <v>-449.9100000000001</v>
      </c>
      <c r="I65" s="213">
        <f t="shared" si="20"/>
        <v>0.712359507460969</v>
      </c>
      <c r="J65" s="115">
        <f t="shared" si="24"/>
        <v>-4885.77</v>
      </c>
      <c r="K65" s="155">
        <f t="shared" si="21"/>
        <v>0.185705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-508.8599999999999</v>
      </c>
      <c r="T65" s="155">
        <f t="shared" si="27"/>
        <v>0.6864868861246142</v>
      </c>
      <c r="U65" s="107">
        <f>F65-лютий!F65</f>
        <v>500</v>
      </c>
      <c r="V65" s="110">
        <f>G65-лютий!G65</f>
        <v>0</v>
      </c>
      <c r="W65" s="111">
        <f t="shared" si="23"/>
        <v>-500</v>
      </c>
      <c r="X65" s="155">
        <f t="shared" si="28"/>
        <v>0</v>
      </c>
      <c r="Y65" s="197">
        <f t="shared" si="16"/>
        <v>-0.23010899897092563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108.43</v>
      </c>
      <c r="H66" s="102">
        <f t="shared" si="22"/>
        <v>-86.70999999999998</v>
      </c>
      <c r="I66" s="213">
        <f t="shared" si="20"/>
        <v>0.5556523521574255</v>
      </c>
      <c r="J66" s="115">
        <f t="shared" si="24"/>
        <v>-757.5699999999999</v>
      </c>
      <c r="K66" s="155">
        <f t="shared" si="21"/>
        <v>0.12520785219399538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-137.57</v>
      </c>
      <c r="T66" s="155">
        <f t="shared" si="27"/>
        <v>0.44077235772357726</v>
      </c>
      <c r="U66" s="107">
        <f>F66-лютий!F66</f>
        <v>74.49999999999999</v>
      </c>
      <c r="V66" s="110">
        <f>G66-лютий!G66</f>
        <v>1.5500000000000114</v>
      </c>
      <c r="W66" s="111">
        <f t="shared" si="23"/>
        <v>-72.94999999999997</v>
      </c>
      <c r="X66" s="155">
        <f t="shared" si="28"/>
        <v>0.020805369127516935</v>
      </c>
      <c r="Y66" s="197">
        <f t="shared" si="16"/>
        <v>-0.5255082430217755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84.8</v>
      </c>
      <c r="H67" s="71">
        <f t="shared" si="22"/>
        <v>-75.61999999999999</v>
      </c>
      <c r="I67" s="209">
        <f t="shared" si="20"/>
        <v>0.5286123924697669</v>
      </c>
      <c r="J67" s="72">
        <f t="shared" si="24"/>
        <v>-643.4000000000001</v>
      </c>
      <c r="K67" s="75">
        <f t="shared" si="21"/>
        <v>0.1164515243065092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-136.14</v>
      </c>
      <c r="T67" s="204">
        <f t="shared" si="27"/>
        <v>0.3838146103014393</v>
      </c>
      <c r="U67" s="73">
        <f>F67-лютий!F67</f>
        <v>62.999999999999986</v>
      </c>
      <c r="V67" s="98">
        <f>G67-лютий!G67</f>
        <v>0.9099999999999966</v>
      </c>
      <c r="W67" s="74">
        <f t="shared" si="23"/>
        <v>-62.08999999999999</v>
      </c>
      <c r="X67" s="75">
        <f t="shared" si="28"/>
        <v>0.014444444444444393</v>
      </c>
      <c r="Y67" s="197">
        <f t="shared" si="16"/>
        <v>-0.5735622664569946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0.04</v>
      </c>
      <c r="H68" s="71">
        <f t="shared" si="22"/>
        <v>-0.060000000000000005</v>
      </c>
      <c r="I68" s="209">
        <f t="shared" si="20"/>
        <v>0.39999999999999997</v>
      </c>
      <c r="J68" s="72">
        <f t="shared" si="24"/>
        <v>-0.96</v>
      </c>
      <c r="K68" s="75">
        <f t="shared" si="21"/>
        <v>0.04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-0.060000000000000005</v>
      </c>
      <c r="T68" s="204">
        <f t="shared" si="27"/>
        <v>0.39999999999999997</v>
      </c>
      <c r="U68" s="73">
        <f>F68-лютий!F68</f>
        <v>0.1</v>
      </c>
      <c r="V68" s="98">
        <f>G68-лютий!G68</f>
        <v>0</v>
      </c>
      <c r="W68" s="74">
        <f t="shared" si="23"/>
        <v>-0.1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23.6</v>
      </c>
      <c r="H70" s="71">
        <f t="shared" si="22"/>
        <v>-11.019999999999996</v>
      </c>
      <c r="I70" s="209">
        <f t="shared" si="20"/>
        <v>0.6816868861929521</v>
      </c>
      <c r="J70" s="72">
        <f t="shared" si="24"/>
        <v>-113.20000000000002</v>
      </c>
      <c r="K70" s="75">
        <f t="shared" si="21"/>
        <v>0.17251461988304093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-1.3599999999999994</v>
      </c>
      <c r="T70" s="204">
        <f t="shared" si="27"/>
        <v>0.9455128205128205</v>
      </c>
      <c r="U70" s="73">
        <f>F70-лютий!F70</f>
        <v>11.399999999999999</v>
      </c>
      <c r="V70" s="98">
        <f>G70-лютий!G70</f>
        <v>0.45000000000000284</v>
      </c>
      <c r="W70" s="74">
        <f t="shared" si="23"/>
        <v>-10.949999999999996</v>
      </c>
      <c r="X70" s="75">
        <f t="shared" si="28"/>
        <v>0.03947368421052657</v>
      </c>
      <c r="Y70" s="197">
        <f t="shared" si="16"/>
        <v>-0.06467769787441946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1091.45</v>
      </c>
      <c r="H72" s="102">
        <f t="shared" si="22"/>
        <v>-837.2</v>
      </c>
      <c r="I72" s="213">
        <f t="shared" si="20"/>
        <v>0.565913981282244</v>
      </c>
      <c r="J72" s="115">
        <f t="shared" si="24"/>
        <v>-7078.55</v>
      </c>
      <c r="K72" s="155">
        <f t="shared" si="21"/>
        <v>0.13359241126070992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-1984.28</v>
      </c>
      <c r="T72" s="155">
        <f t="shared" si="27"/>
        <v>0.35485884651773725</v>
      </c>
      <c r="U72" s="107">
        <f>F72-лютий!F72</f>
        <v>680</v>
      </c>
      <c r="V72" s="110">
        <f>G72-лютий!G72</f>
        <v>19.299999999999955</v>
      </c>
      <c r="W72" s="111">
        <f t="shared" si="23"/>
        <v>-660.7</v>
      </c>
      <c r="X72" s="155">
        <f t="shared" si="28"/>
        <v>0.028382352941176404</v>
      </c>
      <c r="Y72" s="197">
        <f t="shared" si="16"/>
        <v>-0.6554145332115046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2"/>
        <v>0.11</v>
      </c>
      <c r="I78" s="213" t="e">
        <f>G78/F78</f>
        <v>#DIV/0!</v>
      </c>
      <c r="J78" s="115">
        <f t="shared" si="24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7"/>
        <v>-0.020637898686679174</v>
      </c>
      <c r="U78" s="107">
        <f>F78-лютий!F78</f>
        <v>0</v>
      </c>
      <c r="V78" s="110">
        <f>G78-лютий!G78</f>
        <v>0</v>
      </c>
      <c r="W78" s="111">
        <f t="shared" si="23"/>
        <v>0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253334.12999999998</v>
      </c>
      <c r="H79" s="103">
        <f>G79-F79</f>
        <v>-118861.42700000005</v>
      </c>
      <c r="I79" s="210">
        <f>G79/F79</f>
        <v>0.6806479154182916</v>
      </c>
      <c r="J79" s="104">
        <f>G79-E79</f>
        <v>-1374583.57</v>
      </c>
      <c r="K79" s="156">
        <f>G79/E79</f>
        <v>0.15561851191863077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-54094.830000000045</v>
      </c>
      <c r="T79" s="156">
        <f>G79/R79</f>
        <v>0.8240412028847248</v>
      </c>
      <c r="U79" s="103">
        <f>U8+U53+U77+U78</f>
        <v>123391.9</v>
      </c>
      <c r="V79" s="103">
        <f>V8+V53+V77+V78</f>
        <v>4491.679999999989</v>
      </c>
      <c r="W79" s="135">
        <f>V79-U79</f>
        <v>-118900.22</v>
      </c>
      <c r="X79" s="156">
        <f>V79/U79</f>
        <v>0.03640174111914955</v>
      </c>
      <c r="Y79" s="197">
        <f t="shared" si="16"/>
        <v>-0.3395912626327362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1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2"/>
        <v>4061.86</v>
      </c>
      <c r="Q88" s="147">
        <f t="shared" si="33"/>
        <v>5.329694928262306</v>
      </c>
      <c r="R88" s="117">
        <v>0.11</v>
      </c>
      <c r="S88" s="117">
        <f t="shared" si="29"/>
        <v>806.33</v>
      </c>
      <c r="T88" s="147">
        <f t="shared" si="30"/>
        <v>7331.272727272728</v>
      </c>
      <c r="U88" s="112">
        <f>F88-лютий!F88</f>
        <v>0</v>
      </c>
      <c r="V88" s="118">
        <f>G88-лютий!G88</f>
        <v>0</v>
      </c>
      <c r="W88" s="117">
        <f t="shared" si="34"/>
        <v>0</v>
      </c>
      <c r="X88" s="147" t="e">
        <f>V88/U88</f>
        <v>#DIV/0!</v>
      </c>
      <c r="Y88" s="197">
        <f t="shared" si="16"/>
        <v>7325.943032344466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194.45</v>
      </c>
      <c r="H89" s="112">
        <f t="shared" si="31"/>
        <v>-1820.55</v>
      </c>
      <c r="I89" s="213">
        <f>G89/F89</f>
        <v>0.09650124069478908</v>
      </c>
      <c r="J89" s="117">
        <f aca="true" t="shared" si="35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27.25</v>
      </c>
      <c r="T89" s="147">
        <f t="shared" si="30"/>
        <v>1.1629784688995215</v>
      </c>
      <c r="U89" s="112">
        <f>F89-лютий!F89</f>
        <v>1000</v>
      </c>
      <c r="V89" s="118">
        <f>G89-лютий!G89</f>
        <v>0</v>
      </c>
      <c r="W89" s="117">
        <f t="shared" si="34"/>
        <v>-1000</v>
      </c>
      <c r="X89" s="147">
        <f>V89/U89</f>
        <v>0</v>
      </c>
      <c r="Y89" s="197">
        <f t="shared" si="16"/>
        <v>-0.8568774924937113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6000</v>
      </c>
      <c r="G90" s="126">
        <v>331.15</v>
      </c>
      <c r="H90" s="112">
        <f t="shared" si="31"/>
        <v>-5668.85</v>
      </c>
      <c r="I90" s="213">
        <f>G90/F90</f>
        <v>0.05519166666666666</v>
      </c>
      <c r="J90" s="117">
        <f t="shared" si="35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2"/>
        <v>4694.119999999999</v>
      </c>
      <c r="Q90" s="147">
        <f t="shared" si="33"/>
        <v>1.2712442245063527</v>
      </c>
      <c r="R90" s="117">
        <v>1214.24</v>
      </c>
      <c r="S90" s="117">
        <f t="shared" si="29"/>
        <v>-883.09</v>
      </c>
      <c r="T90" s="147">
        <f t="shared" si="30"/>
        <v>0.2727220318882593</v>
      </c>
      <c r="U90" s="112">
        <f>F90-лютий!F90</f>
        <v>3000</v>
      </c>
      <c r="V90" s="118">
        <f>G90-лютий!G90</f>
        <v>0</v>
      </c>
      <c r="W90" s="117">
        <f t="shared" si="34"/>
        <v>-3000</v>
      </c>
      <c r="X90" s="147">
        <f>V90/U90</f>
        <v>0</v>
      </c>
      <c r="Y90" s="197">
        <f t="shared" si="16"/>
        <v>-0.9985221926180934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2</v>
      </c>
      <c r="H91" s="112">
        <f t="shared" si="31"/>
        <v>-4</v>
      </c>
      <c r="I91" s="213">
        <f>G91/F91</f>
        <v>0.3333333333333333</v>
      </c>
      <c r="J91" s="117">
        <f t="shared" si="35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-1</v>
      </c>
      <c r="T91" s="147">
        <f t="shared" si="30"/>
        <v>0.6666666666666666</v>
      </c>
      <c r="U91" s="112">
        <f>F91-лютий!F91</f>
        <v>2</v>
      </c>
      <c r="V91" s="118">
        <f>G91-лютий!G91</f>
        <v>0</v>
      </c>
      <c r="W91" s="117">
        <f t="shared" si="34"/>
        <v>-2</v>
      </c>
      <c r="X91" s="147">
        <f>V91/U91</f>
        <v>0</v>
      </c>
      <c r="Y91" s="197">
        <f t="shared" si="16"/>
        <v>-0.5333333333333333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8827.429</v>
      </c>
      <c r="G92" s="128">
        <f>G88+G89+G90+G91</f>
        <v>1334.04</v>
      </c>
      <c r="H92" s="129">
        <f t="shared" si="31"/>
        <v>-7493.389</v>
      </c>
      <c r="I92" s="216">
        <f>G92/F92</f>
        <v>0.15112441006322452</v>
      </c>
      <c r="J92" s="131">
        <f t="shared" si="35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2"/>
        <v>17065.34</v>
      </c>
      <c r="Q92" s="151">
        <f t="shared" si="33"/>
        <v>1.6462268902280626</v>
      </c>
      <c r="R92" s="131">
        <v>1384.55474</v>
      </c>
      <c r="S92" s="117">
        <f t="shared" si="29"/>
        <v>-50.514740000000074</v>
      </c>
      <c r="T92" s="147">
        <f t="shared" si="30"/>
        <v>0.9635155342431603</v>
      </c>
      <c r="U92" s="129">
        <f>F92-лютий!F92</f>
        <v>4002</v>
      </c>
      <c r="V92" s="174">
        <f>G92-лютий!G92</f>
        <v>0</v>
      </c>
      <c r="W92" s="131">
        <f t="shared" si="34"/>
        <v>-4002</v>
      </c>
      <c r="X92" s="151">
        <f>V92/U92</f>
        <v>0</v>
      </c>
      <c r="Y92" s="197">
        <f t="shared" si="16"/>
        <v>-0.6827113559849023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0.02</v>
      </c>
      <c r="H93" s="112">
        <f t="shared" si="31"/>
        <v>-6.98</v>
      </c>
      <c r="I93" s="213"/>
      <c r="J93" s="117">
        <f t="shared" si="35"/>
        <v>-42.98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-8.76</v>
      </c>
      <c r="T93" s="147">
        <f t="shared" si="30"/>
        <v>0.0022779043280182236</v>
      </c>
      <c r="U93" s="112">
        <f>F93-лютий!F93</f>
        <v>4</v>
      </c>
      <c r="V93" s="118">
        <f>G93-лютий!G93</f>
        <v>0</v>
      </c>
      <c r="W93" s="117">
        <f t="shared" si="34"/>
        <v>-4</v>
      </c>
      <c r="X93" s="147"/>
      <c r="Y93" s="197">
        <f t="shared" si="16"/>
        <v>-0.872239077571514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2378.24</v>
      </c>
      <c r="H95" s="112">
        <f t="shared" si="31"/>
        <v>-441.5100000000002</v>
      </c>
      <c r="I95" s="213">
        <f>G95/F95</f>
        <v>0.8434222892100363</v>
      </c>
      <c r="J95" s="117">
        <f t="shared" si="35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160.28999999999996</v>
      </c>
      <c r="T95" s="147">
        <f t="shared" si="30"/>
        <v>1.0722694379945445</v>
      </c>
      <c r="U95" s="112">
        <f>F95-лютий!F95</f>
        <v>1</v>
      </c>
      <c r="V95" s="118">
        <f>G95-лютий!G95</f>
        <v>0</v>
      </c>
      <c r="W95" s="117">
        <f t="shared" si="34"/>
        <v>-1</v>
      </c>
      <c r="X95" s="147">
        <f>V95/U95</f>
        <v>0</v>
      </c>
      <c r="Y95" s="197">
        <f t="shared" si="16"/>
        <v>-0.05420150901277698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2378.2599999999998</v>
      </c>
      <c r="H97" s="129">
        <f t="shared" si="31"/>
        <v>-448.49000000000024</v>
      </c>
      <c r="I97" s="216">
        <f>G97/F97</f>
        <v>0.8413407623596002</v>
      </c>
      <c r="J97" s="131">
        <f t="shared" si="35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151.49999999999955</v>
      </c>
      <c r="T97" s="147">
        <f t="shared" si="30"/>
        <v>1.0680360703443565</v>
      </c>
      <c r="U97" s="129">
        <f>F97-лютий!F97</f>
        <v>5</v>
      </c>
      <c r="V97" s="174">
        <f>G97-лютий!G97</f>
        <v>0</v>
      </c>
      <c r="W97" s="131">
        <f t="shared" si="34"/>
        <v>-5</v>
      </c>
      <c r="X97" s="151">
        <f>V97/U97</f>
        <v>0</v>
      </c>
      <c r="Y97" s="197">
        <f t="shared" si="16"/>
        <v>-0.056888309945157145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3.78</v>
      </c>
      <c r="H98" s="112">
        <f t="shared" si="31"/>
        <v>-1.4452200000000004</v>
      </c>
      <c r="I98" s="213">
        <f>G98/F98</f>
        <v>0.7234145165179647</v>
      </c>
      <c r="J98" s="117">
        <f t="shared" si="35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-3.3400000000000003</v>
      </c>
      <c r="T98" s="147">
        <f t="shared" si="30"/>
        <v>0.5308988764044944</v>
      </c>
      <c r="U98" s="112">
        <f>F98-лютий!F98</f>
        <v>1.7652200000000002</v>
      </c>
      <c r="V98" s="118">
        <f>G98-лютий!G98</f>
        <v>0</v>
      </c>
      <c r="W98" s="117">
        <f t="shared" si="34"/>
        <v>-1.7652200000000002</v>
      </c>
      <c r="X98" s="147">
        <f>V98/U98</f>
        <v>0</v>
      </c>
      <c r="Y98" s="197">
        <f t="shared" si="16"/>
        <v>0.019492132463503897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11659.40422</v>
      </c>
      <c r="G100" s="183">
        <f>G86+G87+G92+G97+G98</f>
        <v>3716.0899999999997</v>
      </c>
      <c r="H100" s="184">
        <f>G100-F100</f>
        <v>-7943.31422</v>
      </c>
      <c r="I100" s="217">
        <f>G100/F100</f>
        <v>0.3187204019932332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3654.01</v>
      </c>
      <c r="S100" s="177">
        <f>G100-R100</f>
        <v>62.07999999999947</v>
      </c>
      <c r="T100" s="178">
        <f t="shared" si="30"/>
        <v>1.0169895539421072</v>
      </c>
      <c r="U100" s="183">
        <f>U86+U87+U92+U97+U98</f>
        <v>4008.76522</v>
      </c>
      <c r="V100" s="183">
        <f>V86+V87+V92+V97+V98</f>
        <v>0</v>
      </c>
      <c r="W100" s="177">
        <f>V100-U100</f>
        <v>-4008.76522</v>
      </c>
      <c r="X100" s="178">
        <f>V100/U100</f>
        <v>0</v>
      </c>
      <c r="Y100" s="197">
        <f>T100-Q100</f>
        <v>-0.5045011856814712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383854.96122000006</v>
      </c>
      <c r="G101" s="183">
        <f>G79+G100</f>
        <v>257050.21999999997</v>
      </c>
      <c r="H101" s="184">
        <f>G101-F101</f>
        <v>-126804.74122000008</v>
      </c>
      <c r="I101" s="217">
        <f>G101/F101</f>
        <v>0.6696545465584746</v>
      </c>
      <c r="J101" s="177">
        <f>G101-E101</f>
        <v>-1423452.893</v>
      </c>
      <c r="K101" s="178">
        <f>G101/E101</f>
        <v>0.1529602760099142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311082.97000000003</v>
      </c>
      <c r="S101" s="177">
        <f>S79+S100</f>
        <v>-54032.750000000044</v>
      </c>
      <c r="T101" s="178">
        <f t="shared" si="30"/>
        <v>0.8263075924728376</v>
      </c>
      <c r="U101" s="184">
        <f>U79+U100</f>
        <v>127400.66522</v>
      </c>
      <c r="V101" s="184">
        <f>V79+V100</f>
        <v>4491.679999999989</v>
      </c>
      <c r="W101" s="177">
        <f>V101-U101</f>
        <v>-122908.98522</v>
      </c>
      <c r="X101" s="178">
        <f>V101/U101</f>
        <v>0.035256330822477235</v>
      </c>
      <c r="Y101" s="197">
        <f>T101-Q101</f>
        <v>-0.3459525067907967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20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5943.071350000003</v>
      </c>
      <c r="H104" s="263"/>
      <c r="I104" s="263"/>
      <c r="J104" s="263"/>
      <c r="V104" s="262">
        <f>IF(W79&lt;0,ABS(W79/C103),0)</f>
        <v>5945.011</v>
      </c>
    </row>
    <row r="105" spans="2:7" ht="30.75">
      <c r="B105" s="264" t="s">
        <v>146</v>
      </c>
      <c r="C105" s="265">
        <v>43160</v>
      </c>
      <c r="D105" s="262"/>
      <c r="E105" s="262">
        <v>4491.7</v>
      </c>
      <c r="F105" s="78"/>
      <c r="G105" s="4" t="s">
        <v>147</v>
      </c>
    </row>
    <row r="106" spans="3:10" ht="15">
      <c r="C106" s="265">
        <v>43159</v>
      </c>
      <c r="D106" s="262"/>
      <c r="E106" s="262">
        <v>14510.3</v>
      </c>
      <c r="F106" s="78"/>
      <c r="G106" s="336"/>
      <c r="H106" s="336"/>
      <c r="I106" s="267"/>
      <c r="J106" s="268"/>
    </row>
    <row r="107" spans="3:10" ht="15">
      <c r="C107" s="265">
        <v>43158</v>
      </c>
      <c r="D107" s="262"/>
      <c r="E107" s="262">
        <v>11132</v>
      </c>
      <c r="F107" s="78"/>
      <c r="G107" s="336"/>
      <c r="H107" s="336"/>
      <c r="I107" s="267"/>
      <c r="J107" s="269"/>
    </row>
    <row r="108" spans="3:10" ht="15">
      <c r="C108" s="265"/>
      <c r="D108" s="4"/>
      <c r="F108" s="270"/>
      <c r="G108" s="337"/>
      <c r="H108" s="337"/>
      <c r="I108" s="271"/>
      <c r="J108" s="268"/>
    </row>
    <row r="109" spans="2:10" ht="16.5">
      <c r="B109" s="338" t="s">
        <v>148</v>
      </c>
      <c r="C109" s="339"/>
      <c r="D109" s="272"/>
      <c r="E109" s="317">
        <f>'[1]залишки'!$G$6/1000</f>
        <v>144.8304</v>
      </c>
      <c r="F109" s="274" t="s">
        <v>149</v>
      </c>
      <c r="G109" s="336"/>
      <c r="H109" s="336"/>
      <c r="I109" s="275"/>
      <c r="J109" s="268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11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20" sqref="B1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358" t="s">
        <v>171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186"/>
    </row>
    <row r="2" spans="2:25" s="1" customFormat="1" ht="15.75" customHeight="1">
      <c r="B2" s="359"/>
      <c r="C2" s="359"/>
      <c r="D2" s="359"/>
      <c r="E2" s="359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60"/>
      <c r="B3" s="362"/>
      <c r="C3" s="363" t="s">
        <v>0</v>
      </c>
      <c r="D3" s="364" t="s">
        <v>131</v>
      </c>
      <c r="E3" s="364" t="s">
        <v>131</v>
      </c>
      <c r="F3" s="25"/>
      <c r="G3" s="365" t="s">
        <v>26</v>
      </c>
      <c r="H3" s="366"/>
      <c r="I3" s="366"/>
      <c r="J3" s="366"/>
      <c r="K3" s="36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8" t="s">
        <v>141</v>
      </c>
      <c r="V3" s="369" t="s">
        <v>136</v>
      </c>
      <c r="W3" s="369"/>
      <c r="X3" s="369"/>
      <c r="Y3" s="194"/>
    </row>
    <row r="4" spans="1:24" ht="22.5" customHeight="1">
      <c r="A4" s="360"/>
      <c r="B4" s="362"/>
      <c r="C4" s="363"/>
      <c r="D4" s="364"/>
      <c r="E4" s="364"/>
      <c r="F4" s="352" t="s">
        <v>139</v>
      </c>
      <c r="G4" s="354" t="s">
        <v>31</v>
      </c>
      <c r="H4" s="342" t="s">
        <v>129</v>
      </c>
      <c r="I4" s="356" t="s">
        <v>130</v>
      </c>
      <c r="J4" s="342" t="s">
        <v>132</v>
      </c>
      <c r="K4" s="356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6"/>
      <c r="V4" s="340" t="s">
        <v>172</v>
      </c>
      <c r="W4" s="342" t="s">
        <v>44</v>
      </c>
      <c r="X4" s="344" t="s">
        <v>43</v>
      </c>
    </row>
    <row r="5" spans="1:24" ht="67.5" customHeight="1">
      <c r="A5" s="361"/>
      <c r="B5" s="362"/>
      <c r="C5" s="363"/>
      <c r="D5" s="364"/>
      <c r="E5" s="364"/>
      <c r="F5" s="353"/>
      <c r="G5" s="355"/>
      <c r="H5" s="343"/>
      <c r="I5" s="357"/>
      <c r="J5" s="343"/>
      <c r="K5" s="357"/>
      <c r="L5" s="345" t="s">
        <v>135</v>
      </c>
      <c r="M5" s="346"/>
      <c r="N5" s="347"/>
      <c r="O5" s="348" t="s">
        <v>168</v>
      </c>
      <c r="P5" s="349"/>
      <c r="Q5" s="350"/>
      <c r="R5" s="351" t="s">
        <v>167</v>
      </c>
      <c r="S5" s="351"/>
      <c r="T5" s="351"/>
      <c r="U5" s="357"/>
      <c r="V5" s="341"/>
      <c r="W5" s="343"/>
      <c r="X5" s="34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3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3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3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3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3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>
      <c r="C106" s="265">
        <v>43158</v>
      </c>
      <c r="D106" s="262"/>
      <c r="E106" s="262">
        <v>11132</v>
      </c>
      <c r="F106" s="78"/>
      <c r="G106" s="336"/>
      <c r="H106" s="336"/>
      <c r="I106" s="267"/>
      <c r="J106" s="268"/>
    </row>
    <row r="107" spans="3:10" ht="15">
      <c r="C107" s="265">
        <v>43157</v>
      </c>
      <c r="D107" s="262"/>
      <c r="E107" s="262">
        <v>4296.6</v>
      </c>
      <c r="F107" s="78"/>
      <c r="G107" s="336"/>
      <c r="H107" s="336"/>
      <c r="I107" s="267"/>
      <c r="J107" s="269"/>
    </row>
    <row r="108" spans="3:10" ht="15">
      <c r="C108" s="265"/>
      <c r="D108" s="4"/>
      <c r="F108" s="270"/>
      <c r="G108" s="337"/>
      <c r="H108" s="337"/>
      <c r="I108" s="271"/>
      <c r="J108" s="268"/>
    </row>
    <row r="109" spans="2:10" ht="16.5">
      <c r="B109" s="338" t="s">
        <v>148</v>
      </c>
      <c r="C109" s="339"/>
      <c r="D109" s="272"/>
      <c r="E109" s="317">
        <v>144.8304</v>
      </c>
      <c r="F109" s="274" t="s">
        <v>149</v>
      </c>
      <c r="G109" s="336"/>
      <c r="H109" s="336"/>
      <c r="I109" s="275"/>
      <c r="J109" s="268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10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9" sqref="A109:IV20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58" t="s">
        <v>128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186"/>
    </row>
    <row r="2" spans="2:25" s="1" customFormat="1" ht="15.75" customHeight="1">
      <c r="B2" s="359"/>
      <c r="C2" s="359"/>
      <c r="D2" s="359"/>
      <c r="E2" s="359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60"/>
      <c r="B3" s="362"/>
      <c r="C3" s="363" t="s">
        <v>0</v>
      </c>
      <c r="D3" s="373" t="s">
        <v>131</v>
      </c>
      <c r="E3" s="364" t="s">
        <v>131</v>
      </c>
      <c r="F3" s="25"/>
      <c r="G3" s="365" t="s">
        <v>26</v>
      </c>
      <c r="H3" s="366"/>
      <c r="I3" s="366"/>
      <c r="J3" s="366"/>
      <c r="K3" s="367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8" t="s">
        <v>140</v>
      </c>
      <c r="V3" s="369" t="s">
        <v>124</v>
      </c>
      <c r="W3" s="369"/>
      <c r="X3" s="369"/>
      <c r="Y3" s="194"/>
    </row>
    <row r="4" spans="1:24" ht="22.5" customHeight="1">
      <c r="A4" s="360"/>
      <c r="B4" s="362"/>
      <c r="C4" s="363"/>
      <c r="D4" s="374"/>
      <c r="E4" s="364"/>
      <c r="F4" s="352" t="s">
        <v>138</v>
      </c>
      <c r="G4" s="354" t="s">
        <v>31</v>
      </c>
      <c r="H4" s="342" t="s">
        <v>122</v>
      </c>
      <c r="I4" s="356" t="s">
        <v>123</v>
      </c>
      <c r="J4" s="342" t="s">
        <v>132</v>
      </c>
      <c r="K4" s="356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56"/>
      <c r="V4" s="340" t="s">
        <v>137</v>
      </c>
      <c r="W4" s="342" t="s">
        <v>44</v>
      </c>
      <c r="X4" s="344" t="s">
        <v>43</v>
      </c>
    </row>
    <row r="5" spans="1:24" ht="67.5" customHeight="1">
      <c r="A5" s="361"/>
      <c r="B5" s="362"/>
      <c r="C5" s="363"/>
      <c r="D5" s="375"/>
      <c r="E5" s="364"/>
      <c r="F5" s="353"/>
      <c r="G5" s="355"/>
      <c r="H5" s="343"/>
      <c r="I5" s="357"/>
      <c r="J5" s="343"/>
      <c r="K5" s="357"/>
      <c r="L5" s="345" t="s">
        <v>109</v>
      </c>
      <c r="M5" s="346"/>
      <c r="N5" s="347"/>
      <c r="O5" s="370" t="s">
        <v>125</v>
      </c>
      <c r="P5" s="371"/>
      <c r="Q5" s="372"/>
      <c r="R5" s="351" t="s">
        <v>127</v>
      </c>
      <c r="S5" s="351"/>
      <c r="T5" s="351"/>
      <c r="U5" s="357"/>
      <c r="V5" s="341"/>
      <c r="W5" s="343"/>
      <c r="X5" s="344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5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36"/>
      <c r="H106" s="336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36"/>
      <c r="H107" s="336"/>
      <c r="I107" s="267"/>
      <c r="J107" s="269"/>
      <c r="Y107" s="199"/>
    </row>
    <row r="108" spans="3:25" ht="15">
      <c r="C108" s="265"/>
      <c r="D108" s="4"/>
      <c r="F108" s="270"/>
      <c r="G108" s="337"/>
      <c r="H108" s="337"/>
      <c r="I108" s="271"/>
      <c r="J108" s="268"/>
      <c r="Y108" s="199"/>
    </row>
    <row r="109" spans="2:25" ht="16.5">
      <c r="B109" s="338" t="s">
        <v>148</v>
      </c>
      <c r="C109" s="338"/>
      <c r="D109" s="272"/>
      <c r="E109" s="272">
        <f>3396166.95/1000</f>
        <v>3396.1669500000003</v>
      </c>
      <c r="F109" s="274" t="s">
        <v>149</v>
      </c>
      <c r="G109" s="336"/>
      <c r="H109" s="336"/>
      <c r="I109" s="275"/>
      <c r="J109" s="268"/>
      <c r="Y109" s="199"/>
    </row>
    <row r="110" spans="4:25" ht="15" hidden="1">
      <c r="D110" s="4"/>
      <c r="F110" s="270"/>
      <c r="G110" s="336"/>
      <c r="H110" s="336"/>
      <c r="I110" s="270"/>
      <c r="J110" s="273"/>
      <c r="Y110" s="199"/>
    </row>
    <row r="111" spans="2:25" ht="15" hidden="1">
      <c r="B111" s="277" t="s">
        <v>150</v>
      </c>
      <c r="D111" s="270">
        <f>D60+D63+D64</f>
        <v>2095</v>
      </c>
      <c r="E111" s="270">
        <f>E60+E63+E64</f>
        <v>2095</v>
      </c>
      <c r="F111" s="270">
        <f>F60+F63+F64</f>
        <v>147.19</v>
      </c>
      <c r="G111" s="318">
        <f>G60+G63+G64</f>
        <v>149.62</v>
      </c>
      <c r="H111" s="270">
        <f>H60+H63+H64</f>
        <v>2.4299999999999975</v>
      </c>
      <c r="I111" s="276">
        <f>G111/F111</f>
        <v>1.0165092737278347</v>
      </c>
      <c r="J111" s="262">
        <f>J60+J63+J64</f>
        <v>-1945.38</v>
      </c>
      <c r="K111" s="163">
        <f>G111/E111</f>
        <v>0.07141766109785203</v>
      </c>
      <c r="L111" s="262">
        <f>L60+L63+L64</f>
        <v>0</v>
      </c>
      <c r="M111" s="262">
        <f>M60+M63+M64</f>
        <v>0</v>
      </c>
      <c r="O111" s="260">
        <f>O60+O63+O64</f>
        <v>1956.6200000000001</v>
      </c>
      <c r="P111" s="260">
        <f>P60+P63+P64</f>
        <v>138.37999999999994</v>
      </c>
      <c r="Q111" s="163">
        <f>E111/O111</f>
        <v>1.0707240036389283</v>
      </c>
      <c r="R111" s="260">
        <f>R60+R63+R64</f>
        <v>133.98000000000002</v>
      </c>
      <c r="S111" s="260">
        <f>S60+S63+S64</f>
        <v>15.639999999999992</v>
      </c>
      <c r="T111" s="163">
        <f>G111/R111</f>
        <v>1.1167338408717717</v>
      </c>
      <c r="U111" s="260">
        <f>U60+U63+U64</f>
        <v>147.19</v>
      </c>
      <c r="V111" s="319">
        <f>V60+V63+V64</f>
        <v>149.62</v>
      </c>
      <c r="W111" s="262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0"/>
      <c r="F112" s="78"/>
      <c r="G112" s="4"/>
      <c r="I112" s="262"/>
      <c r="Y112" s="199"/>
    </row>
    <row r="113" spans="2:25" ht="15" hidden="1">
      <c r="B113" s="4" t="s">
        <v>162</v>
      </c>
      <c r="D113" s="262">
        <f>D9+D15+D18+D19+D23+D54+D57+D59+D71+D77+D93+D95</f>
        <v>1592543.3</v>
      </c>
      <c r="E113" s="262">
        <f>E9+E15+E18+E19+E23+E54+E57+E59+E71+E77+E93+E95</f>
        <v>1592543.3</v>
      </c>
      <c r="F113" s="262">
        <f>F9+F15+F18+F19+F23+F54+F57+F59+F71+F77+F93+F95</f>
        <v>112496.649</v>
      </c>
      <c r="G113" s="262">
        <f>G9+G15+G18+G19+G23+G54+G57+G59+G71+G77+G93+G95</f>
        <v>112490.61</v>
      </c>
      <c r="H113" s="262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163</v>
      </c>
      <c r="D114" s="262">
        <f>D55+D58+D60+D63+D64+D65+D72+D76+D88+D89+D90+D91+D98</f>
        <v>65675.813</v>
      </c>
      <c r="E114" s="262">
        <f>E55+E58+E60+E63+E64+E65+E72+E76+E88+E89+E90+E91+E98</f>
        <v>65675.813</v>
      </c>
      <c r="F114" s="262">
        <f>F55+F58+F60+F63+F64+F65+F72+F76+F88+F89+F90+F91+F98</f>
        <v>2289.53458</v>
      </c>
      <c r="G114" s="262">
        <f>G55+G58+G60+G63+G64+G65+G72+G76+G88+G89+G90+G91+G98</f>
        <v>2291.9799999999996</v>
      </c>
      <c r="H114" s="262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164</v>
      </c>
      <c r="D115" s="262">
        <f>D56+D62+D66+D78</f>
        <v>22284</v>
      </c>
      <c r="E115" s="262">
        <f>E56+E62+E66+E78</f>
        <v>22284</v>
      </c>
      <c r="F115" s="262">
        <f>F56+F62+F66+F78</f>
        <v>1936.24</v>
      </c>
      <c r="G115" s="262">
        <f>G56+G62+G66+G78</f>
        <v>1940.34</v>
      </c>
      <c r="H115" s="262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13" t="s">
        <v>165</v>
      </c>
      <c r="D116" s="320">
        <f>D113+D114+D115</f>
        <v>1680503.1130000001</v>
      </c>
      <c r="E116" s="320">
        <f>E113+E114+E115</f>
        <v>1680503.1130000001</v>
      </c>
      <c r="F116" s="320">
        <f>F113+F114+F115</f>
        <v>116722.42358000002</v>
      </c>
      <c r="G116" s="320">
        <f>G113+G114+G115</f>
        <v>116722.93</v>
      </c>
      <c r="H116" s="320">
        <f>H113+H114+H115</f>
        <v>0.5064200000016879</v>
      </c>
      <c r="I116" s="321">
        <f>G116/F116</f>
        <v>1.0000043386693358</v>
      </c>
      <c r="J116" s="163"/>
      <c r="Y116" s="199"/>
    </row>
    <row r="117" spans="4:25" ht="15" hidden="1">
      <c r="D117" s="262">
        <f>D116-D101</f>
        <v>0</v>
      </c>
      <c r="E117" s="262">
        <f>E116-E101</f>
        <v>0</v>
      </c>
      <c r="F117" s="78">
        <f>F116-F101</f>
        <v>0</v>
      </c>
      <c r="G117" s="262">
        <f>G116-G101</f>
        <v>-0.00999999999476131</v>
      </c>
      <c r="H117" s="262">
        <f>H116-H101</f>
        <v>-0.009999999983685726</v>
      </c>
      <c r="Y117" s="199"/>
    </row>
    <row r="118" spans="2:25" ht="15" hidden="1">
      <c r="B118" s="266"/>
      <c r="D118" s="4"/>
      <c r="E118" s="262"/>
      <c r="F118" s="78"/>
      <c r="G118" s="4"/>
      <c r="Y118" s="199"/>
    </row>
    <row r="119" spans="2:25" ht="15" hidden="1">
      <c r="B119" s="266"/>
      <c r="D119" s="4"/>
      <c r="E119" s="262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151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16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199"/>
    </row>
    <row r="122" spans="2:25" ht="17.25" hidden="1">
      <c r="B122" s="329" t="s">
        <v>30</v>
      </c>
      <c r="C122" s="330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73"/>
      <c r="M122" s="273"/>
      <c r="N122" s="273"/>
      <c r="O122" s="273"/>
      <c r="P122" s="273"/>
      <c r="Q122" s="276"/>
      <c r="R122" s="273"/>
      <c r="S122" s="273"/>
      <c r="T122" s="273"/>
      <c r="U122" s="273"/>
      <c r="V122" s="273"/>
      <c r="W122" s="273"/>
      <c r="X122" s="273"/>
      <c r="Y122" s="199"/>
    </row>
    <row r="123" spans="2:25" ht="17.25" hidden="1">
      <c r="B123" s="331" t="s">
        <v>152</v>
      </c>
      <c r="C123" s="330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73"/>
      <c r="M123" s="273"/>
      <c r="N123" s="273"/>
      <c r="O123" s="273"/>
      <c r="P123" s="273"/>
      <c r="Q123" s="276"/>
      <c r="R123" s="273"/>
      <c r="S123" s="273"/>
      <c r="T123" s="273"/>
      <c r="U123" s="273"/>
      <c r="V123" s="273"/>
      <c r="W123" s="273"/>
      <c r="X123" s="273"/>
      <c r="Y123" s="199"/>
    </row>
    <row r="124" spans="2:25" ht="18" hidden="1">
      <c r="B124" s="279" t="s">
        <v>153</v>
      </c>
      <c r="C124" s="280">
        <v>40000000</v>
      </c>
      <c r="D124" s="281">
        <v>1499675.2</v>
      </c>
      <c r="E124" s="281">
        <v>1499675.2</v>
      </c>
      <c r="F124" s="281">
        <v>164550.67</v>
      </c>
      <c r="G124" s="316">
        <v>157946.6</v>
      </c>
      <c r="H124" s="281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73"/>
      <c r="M124" s="273"/>
      <c r="N124" s="273"/>
      <c r="O124" s="273"/>
      <c r="P124" s="273"/>
      <c r="Q124" s="276"/>
      <c r="R124" s="273"/>
      <c r="S124" s="273"/>
      <c r="T124" s="273"/>
      <c r="U124" s="273"/>
      <c r="V124" s="273"/>
      <c r="W124" s="273"/>
      <c r="X124" s="273"/>
      <c r="Y124" s="199"/>
    </row>
    <row r="125" spans="2:25" ht="27" hidden="1">
      <c r="B125" s="326" t="s">
        <v>169</v>
      </c>
      <c r="C125" s="327">
        <v>41033900</v>
      </c>
      <c r="D125" s="328">
        <v>249086.1</v>
      </c>
      <c r="E125" s="328">
        <v>249086.1</v>
      </c>
      <c r="F125" s="328">
        <v>19179.6</v>
      </c>
      <c r="G125" s="332">
        <v>19179.6</v>
      </c>
      <c r="H125" s="328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73"/>
      <c r="M125" s="273"/>
      <c r="N125" s="273"/>
      <c r="O125" s="273"/>
      <c r="P125" s="273"/>
      <c r="Q125" s="276"/>
      <c r="R125" s="273"/>
      <c r="S125" s="273"/>
      <c r="T125" s="273"/>
      <c r="U125" s="273"/>
      <c r="V125" s="273"/>
      <c r="W125" s="273"/>
      <c r="X125" s="273"/>
      <c r="Y125" s="199"/>
    </row>
    <row r="126" spans="2:25" ht="27" hidden="1">
      <c r="B126" s="326" t="s">
        <v>170</v>
      </c>
      <c r="C126" s="327">
        <v>41034200</v>
      </c>
      <c r="D126" s="328">
        <v>226186</v>
      </c>
      <c r="E126" s="328">
        <v>226186</v>
      </c>
      <c r="F126" s="328">
        <v>22003</v>
      </c>
      <c r="G126" s="332">
        <v>22003</v>
      </c>
      <c r="H126" s="328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73"/>
      <c r="M126" s="273"/>
      <c r="N126" s="273"/>
      <c r="O126" s="273"/>
      <c r="P126" s="273"/>
      <c r="Q126" s="276"/>
      <c r="R126" s="273"/>
      <c r="S126" s="273"/>
      <c r="T126" s="273"/>
      <c r="U126" s="273"/>
      <c r="V126" s="273"/>
      <c r="W126" s="273"/>
      <c r="X126" s="273"/>
      <c r="Y126" s="199"/>
    </row>
    <row r="127" spans="2:25" ht="18" hidden="1">
      <c r="B127" s="279" t="s">
        <v>166</v>
      </c>
      <c r="C127" s="280"/>
      <c r="D127" s="281">
        <v>0</v>
      </c>
      <c r="E127" s="281">
        <v>0</v>
      </c>
      <c r="F127" s="281">
        <v>0</v>
      </c>
      <c r="G127" s="316">
        <v>0</v>
      </c>
      <c r="H127" s="281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73"/>
      <c r="M127" s="273"/>
      <c r="N127" s="273"/>
      <c r="O127" s="273"/>
      <c r="P127" s="273"/>
      <c r="Q127" s="276"/>
      <c r="R127" s="273"/>
      <c r="S127" s="273"/>
      <c r="T127" s="273"/>
      <c r="U127" s="273"/>
      <c r="V127" s="273"/>
      <c r="W127" s="273"/>
      <c r="X127" s="273"/>
      <c r="Y127" s="199"/>
    </row>
    <row r="128" spans="2:25" ht="18" hidden="1">
      <c r="B128" s="282" t="s">
        <v>154</v>
      </c>
      <c r="C128" s="283"/>
      <c r="D128" s="284">
        <f>D123+D124+D127</f>
        <v>3270627.968</v>
      </c>
      <c r="E128" s="284">
        <f>E123+E124+E127</f>
        <v>3270627.968</v>
      </c>
      <c r="F128" s="284">
        <f>F123+F124+F127</f>
        <v>288810.56483000005</v>
      </c>
      <c r="G128" s="284">
        <f>G123+G124+G127</f>
        <v>281074.64</v>
      </c>
      <c r="H128" s="28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73"/>
      <c r="M128" s="273"/>
      <c r="N128" s="273"/>
      <c r="O128" s="273"/>
      <c r="P128" s="273"/>
      <c r="Q128" s="276"/>
      <c r="R128" s="273"/>
      <c r="S128" s="273"/>
      <c r="T128" s="273"/>
      <c r="U128" s="273"/>
      <c r="V128" s="273"/>
      <c r="W128" s="273"/>
      <c r="X128" s="273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2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285" t="s">
        <v>155</v>
      </c>
      <c r="D135" s="4"/>
      <c r="F135" s="78"/>
      <c r="G135" s="4"/>
      <c r="Y135" s="199"/>
    </row>
    <row r="136" spans="2:25" ht="30.75" hidden="1">
      <c r="B136" s="286" t="s">
        <v>156</v>
      </c>
      <c r="C136" s="287">
        <v>13010200</v>
      </c>
      <c r="D136" s="288">
        <f>D17</f>
        <v>0</v>
      </c>
      <c r="E136" s="288">
        <f aca="true" t="shared" si="50" ref="E136:X136">E17</f>
        <v>0</v>
      </c>
      <c r="F136" s="288">
        <f t="shared" si="50"/>
        <v>0</v>
      </c>
      <c r="G136" s="289">
        <f t="shared" si="50"/>
        <v>0</v>
      </c>
      <c r="H136" s="288">
        <f t="shared" si="50"/>
        <v>0</v>
      </c>
      <c r="I136" s="308">
        <f t="shared" si="50"/>
        <v>0</v>
      </c>
      <c r="J136" s="288">
        <f t="shared" si="50"/>
        <v>0</v>
      </c>
      <c r="K136" s="308">
        <f t="shared" si="50"/>
        <v>0</v>
      </c>
      <c r="L136" s="288">
        <f t="shared" si="50"/>
        <v>0</v>
      </c>
      <c r="M136" s="288">
        <f t="shared" si="50"/>
        <v>0</v>
      </c>
      <c r="N136" s="288">
        <f t="shared" si="50"/>
        <v>0</v>
      </c>
      <c r="O136" s="288">
        <f t="shared" si="50"/>
        <v>0.49</v>
      </c>
      <c r="P136" s="288">
        <f t="shared" si="50"/>
        <v>-0.49</v>
      </c>
      <c r="Q136" s="308">
        <f t="shared" si="50"/>
        <v>0</v>
      </c>
      <c r="R136" s="288">
        <f t="shared" si="50"/>
        <v>0</v>
      </c>
      <c r="S136" s="288">
        <f t="shared" si="50"/>
        <v>0</v>
      </c>
      <c r="T136" s="308" t="e">
        <f t="shared" si="50"/>
        <v>#DIV/0!</v>
      </c>
      <c r="U136" s="288">
        <f t="shared" si="50"/>
        <v>0</v>
      </c>
      <c r="V136" s="288">
        <f t="shared" si="50"/>
        <v>0</v>
      </c>
      <c r="W136" s="288">
        <f t="shared" si="50"/>
        <v>0</v>
      </c>
      <c r="X136" s="308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290" t="s">
        <v>157</v>
      </c>
      <c r="C137" s="287">
        <v>13030200</v>
      </c>
      <c r="D137" s="288">
        <f>D18</f>
        <v>235.6</v>
      </c>
      <c r="E137" s="288">
        <f aca="true" t="shared" si="52" ref="E137:X137">E18</f>
        <v>235.6</v>
      </c>
      <c r="F137" s="288">
        <f t="shared" si="52"/>
        <v>0</v>
      </c>
      <c r="G137" s="289">
        <f t="shared" si="52"/>
        <v>0</v>
      </c>
      <c r="H137" s="288">
        <f t="shared" si="52"/>
        <v>0</v>
      </c>
      <c r="I137" s="308" t="e">
        <f t="shared" si="52"/>
        <v>#DIV/0!</v>
      </c>
      <c r="J137" s="288">
        <f t="shared" si="52"/>
        <v>-235.6</v>
      </c>
      <c r="K137" s="308">
        <f t="shared" si="52"/>
        <v>0</v>
      </c>
      <c r="L137" s="288">
        <f t="shared" si="52"/>
        <v>0</v>
      </c>
      <c r="M137" s="288">
        <f t="shared" si="52"/>
        <v>0</v>
      </c>
      <c r="N137" s="288">
        <f t="shared" si="52"/>
        <v>0</v>
      </c>
      <c r="O137" s="288">
        <f t="shared" si="52"/>
        <v>220.59</v>
      </c>
      <c r="P137" s="288">
        <f t="shared" si="52"/>
        <v>15.009999999999991</v>
      </c>
      <c r="Q137" s="308">
        <f t="shared" si="52"/>
        <v>1.0680447889750215</v>
      </c>
      <c r="R137" s="288">
        <f t="shared" si="52"/>
        <v>0</v>
      </c>
      <c r="S137" s="288">
        <f t="shared" si="52"/>
        <v>0</v>
      </c>
      <c r="T137" s="308" t="e">
        <f t="shared" si="52"/>
        <v>#DIV/0!</v>
      </c>
      <c r="U137" s="288">
        <f t="shared" si="52"/>
        <v>0</v>
      </c>
      <c r="V137" s="288">
        <f t="shared" si="52"/>
        <v>0</v>
      </c>
      <c r="W137" s="288">
        <f t="shared" si="52"/>
        <v>0</v>
      </c>
      <c r="X137" s="308" t="e">
        <f t="shared" si="52"/>
        <v>#DIV/0!</v>
      </c>
      <c r="Y137" s="199" t="e">
        <f t="shared" si="51"/>
        <v>#DIV/0!</v>
      </c>
    </row>
    <row r="138" spans="2:25" ht="15" hidden="1">
      <c r="B138" s="291" t="s">
        <v>51</v>
      </c>
      <c r="C138" s="292">
        <v>21080500</v>
      </c>
      <c r="D138" s="293">
        <f>D56</f>
        <v>158</v>
      </c>
      <c r="E138" s="293">
        <f aca="true" t="shared" si="53" ref="E138:X138">E56</f>
        <v>158</v>
      </c>
      <c r="F138" s="293">
        <f t="shared" si="53"/>
        <v>0</v>
      </c>
      <c r="G138" s="294">
        <f t="shared" si="53"/>
        <v>0</v>
      </c>
      <c r="H138" s="293">
        <f t="shared" si="53"/>
        <v>0</v>
      </c>
      <c r="I138" s="322" t="e">
        <f t="shared" si="53"/>
        <v>#DIV/0!</v>
      </c>
      <c r="J138" s="293">
        <f t="shared" si="53"/>
        <v>-158</v>
      </c>
      <c r="K138" s="322">
        <f t="shared" si="53"/>
        <v>0</v>
      </c>
      <c r="L138" s="293">
        <f t="shared" si="53"/>
        <v>0</v>
      </c>
      <c r="M138" s="293">
        <f t="shared" si="53"/>
        <v>0</v>
      </c>
      <c r="N138" s="293">
        <f t="shared" si="53"/>
        <v>0</v>
      </c>
      <c r="O138" s="293">
        <f t="shared" si="53"/>
        <v>153.3</v>
      </c>
      <c r="P138" s="293">
        <f t="shared" si="53"/>
        <v>4.699999999999989</v>
      </c>
      <c r="Q138" s="322">
        <f t="shared" si="53"/>
        <v>1.030658838878017</v>
      </c>
      <c r="R138" s="293">
        <f t="shared" si="53"/>
        <v>14.87</v>
      </c>
      <c r="S138" s="293">
        <f t="shared" si="53"/>
        <v>-14.87</v>
      </c>
      <c r="T138" s="322">
        <f t="shared" si="53"/>
        <v>0</v>
      </c>
      <c r="U138" s="293">
        <f t="shared" si="53"/>
        <v>0</v>
      </c>
      <c r="V138" s="293">
        <f t="shared" si="53"/>
        <v>0</v>
      </c>
      <c r="W138" s="293">
        <f t="shared" si="53"/>
        <v>0</v>
      </c>
      <c r="X138" s="308" t="e">
        <f t="shared" si="53"/>
        <v>#DIV/0!</v>
      </c>
      <c r="Y138" s="199">
        <f t="shared" si="51"/>
        <v>-1.030658838878017</v>
      </c>
    </row>
    <row r="139" spans="2:25" ht="30.75" hidden="1">
      <c r="B139" s="295" t="s">
        <v>34</v>
      </c>
      <c r="C139" s="296">
        <v>21080900</v>
      </c>
      <c r="D139" s="297">
        <f>D57</f>
        <v>13</v>
      </c>
      <c r="E139" s="297">
        <f aca="true" t="shared" si="54" ref="E139:X139">E57</f>
        <v>13</v>
      </c>
      <c r="F139" s="297">
        <f t="shared" si="54"/>
        <v>2</v>
      </c>
      <c r="G139" s="298">
        <f t="shared" si="54"/>
        <v>2.02</v>
      </c>
      <c r="H139" s="297">
        <f t="shared" si="54"/>
        <v>0.020000000000000018</v>
      </c>
      <c r="I139" s="323">
        <f t="shared" si="54"/>
        <v>1.01</v>
      </c>
      <c r="J139" s="297">
        <f t="shared" si="54"/>
        <v>-10.98</v>
      </c>
      <c r="K139" s="323">
        <f t="shared" si="54"/>
        <v>0.1553846153846154</v>
      </c>
      <c r="L139" s="297">
        <f t="shared" si="54"/>
        <v>0</v>
      </c>
      <c r="M139" s="297">
        <f t="shared" si="54"/>
        <v>0</v>
      </c>
      <c r="N139" s="297">
        <f t="shared" si="54"/>
        <v>0</v>
      </c>
      <c r="O139" s="297">
        <f t="shared" si="54"/>
        <v>12.95</v>
      </c>
      <c r="P139" s="297">
        <f t="shared" si="54"/>
        <v>0.05000000000000071</v>
      </c>
      <c r="Q139" s="323">
        <f t="shared" si="54"/>
        <v>1.0038610038610039</v>
      </c>
      <c r="R139" s="297">
        <f t="shared" si="54"/>
        <v>0</v>
      </c>
      <c r="S139" s="297">
        <f t="shared" si="54"/>
        <v>2.02</v>
      </c>
      <c r="T139" s="323">
        <f t="shared" si="54"/>
        <v>0</v>
      </c>
      <c r="U139" s="297">
        <f t="shared" si="54"/>
        <v>2</v>
      </c>
      <c r="V139" s="297">
        <f t="shared" si="54"/>
        <v>2.02</v>
      </c>
      <c r="W139" s="297">
        <f t="shared" si="54"/>
        <v>0.020000000000000018</v>
      </c>
      <c r="X139" s="325">
        <f t="shared" si="54"/>
        <v>1.01</v>
      </c>
      <c r="Y139" s="199">
        <f t="shared" si="51"/>
        <v>-1.0038610038610039</v>
      </c>
    </row>
    <row r="140" spans="2:25" ht="15" hidden="1">
      <c r="B140" s="290" t="s">
        <v>16</v>
      </c>
      <c r="C140" s="287">
        <v>21081100</v>
      </c>
      <c r="D140" s="288">
        <f>D58</f>
        <v>744</v>
      </c>
      <c r="E140" s="288">
        <f aca="true" t="shared" si="55" ref="E140:X140">E58</f>
        <v>744</v>
      </c>
      <c r="F140" s="288">
        <f t="shared" si="55"/>
        <v>28.43</v>
      </c>
      <c r="G140" s="289">
        <f t="shared" si="55"/>
        <v>28.43</v>
      </c>
      <c r="H140" s="288">
        <f t="shared" si="55"/>
        <v>0</v>
      </c>
      <c r="I140" s="308">
        <f t="shared" si="55"/>
        <v>1</v>
      </c>
      <c r="J140" s="288">
        <f t="shared" si="55"/>
        <v>-715.57</v>
      </c>
      <c r="K140" s="308">
        <f t="shared" si="55"/>
        <v>0.03821236559139785</v>
      </c>
      <c r="L140" s="288">
        <f t="shared" si="55"/>
        <v>0</v>
      </c>
      <c r="M140" s="288">
        <f t="shared" si="55"/>
        <v>0</v>
      </c>
      <c r="N140" s="288">
        <f t="shared" si="55"/>
        <v>0</v>
      </c>
      <c r="O140" s="288">
        <f t="shared" si="55"/>
        <v>705.31</v>
      </c>
      <c r="P140" s="288">
        <f t="shared" si="55"/>
        <v>38.690000000000055</v>
      </c>
      <c r="Q140" s="308">
        <f t="shared" si="55"/>
        <v>1.0548553118486907</v>
      </c>
      <c r="R140" s="288">
        <f t="shared" si="55"/>
        <v>11.17</v>
      </c>
      <c r="S140" s="288">
        <f t="shared" si="55"/>
        <v>17.259999999999998</v>
      </c>
      <c r="T140" s="308">
        <f t="shared" si="55"/>
        <v>2.5452103849597134</v>
      </c>
      <c r="U140" s="288">
        <f t="shared" si="55"/>
        <v>28.43</v>
      </c>
      <c r="V140" s="288">
        <f t="shared" si="55"/>
        <v>28.43</v>
      </c>
      <c r="W140" s="288">
        <f t="shared" si="55"/>
        <v>0</v>
      </c>
      <c r="X140" s="308">
        <f t="shared" si="55"/>
        <v>1</v>
      </c>
      <c r="Y140" s="199">
        <f t="shared" si="51"/>
        <v>1.4903550731110227</v>
      </c>
    </row>
    <row r="141" spans="2:25" ht="46.5" hidden="1">
      <c r="B141" s="290" t="s">
        <v>67</v>
      </c>
      <c r="C141" s="287">
        <v>21081500</v>
      </c>
      <c r="D141" s="288">
        <f>D59</f>
        <v>115.5</v>
      </c>
      <c r="E141" s="288">
        <f aca="true" t="shared" si="56" ref="E141:X141">E59</f>
        <v>115.5</v>
      </c>
      <c r="F141" s="288">
        <f t="shared" si="56"/>
        <v>0</v>
      </c>
      <c r="G141" s="289">
        <f t="shared" si="56"/>
        <v>-6.55</v>
      </c>
      <c r="H141" s="288">
        <f t="shared" si="56"/>
        <v>-6.55</v>
      </c>
      <c r="I141" s="308" t="e">
        <f t="shared" si="56"/>
        <v>#DIV/0!</v>
      </c>
      <c r="J141" s="288">
        <f t="shared" si="56"/>
        <v>-122.05</v>
      </c>
      <c r="K141" s="308">
        <f t="shared" si="56"/>
        <v>-0.05670995670995671</v>
      </c>
      <c r="L141" s="288">
        <f t="shared" si="56"/>
        <v>0</v>
      </c>
      <c r="M141" s="288">
        <f t="shared" si="56"/>
        <v>0</v>
      </c>
      <c r="N141" s="288">
        <f t="shared" si="56"/>
        <v>0</v>
      </c>
      <c r="O141" s="288">
        <f t="shared" si="56"/>
        <v>114.3</v>
      </c>
      <c r="P141" s="288">
        <f t="shared" si="56"/>
        <v>1.2000000000000028</v>
      </c>
      <c r="Q141" s="308">
        <f t="shared" si="56"/>
        <v>1.010498687664042</v>
      </c>
      <c r="R141" s="288">
        <f t="shared" si="56"/>
        <v>0</v>
      </c>
      <c r="S141" s="288">
        <f t="shared" si="56"/>
        <v>-6.55</v>
      </c>
      <c r="T141" s="308" t="e">
        <f t="shared" si="56"/>
        <v>#DIV/0!</v>
      </c>
      <c r="U141" s="288">
        <f t="shared" si="56"/>
        <v>0</v>
      </c>
      <c r="V141" s="288">
        <f t="shared" si="56"/>
        <v>-6.55</v>
      </c>
      <c r="W141" s="288">
        <f t="shared" si="56"/>
        <v>-6.55</v>
      </c>
      <c r="X141" s="308" t="e">
        <f t="shared" si="56"/>
        <v>#DIV/0!</v>
      </c>
      <c r="Y141" s="199" t="e">
        <f t="shared" si="51"/>
        <v>#DIV/0!</v>
      </c>
    </row>
    <row r="142" spans="2:25" ht="46.5" hidden="1">
      <c r="B142" s="290" t="s">
        <v>17</v>
      </c>
      <c r="C142" s="287" t="s">
        <v>18</v>
      </c>
      <c r="D142" s="288">
        <f>D71</f>
        <v>3</v>
      </c>
      <c r="E142" s="288">
        <f aca="true" t="shared" si="57" ref="E142:X142">E71</f>
        <v>3</v>
      </c>
      <c r="F142" s="288">
        <f t="shared" si="57"/>
        <v>0</v>
      </c>
      <c r="G142" s="289">
        <f t="shared" si="57"/>
        <v>0</v>
      </c>
      <c r="H142" s="288">
        <f t="shared" si="57"/>
        <v>0</v>
      </c>
      <c r="I142" s="308" t="e">
        <f t="shared" si="57"/>
        <v>#DIV/0!</v>
      </c>
      <c r="J142" s="288">
        <f t="shared" si="57"/>
        <v>-3</v>
      </c>
      <c r="K142" s="308">
        <f t="shared" si="57"/>
        <v>0</v>
      </c>
      <c r="L142" s="288">
        <f t="shared" si="57"/>
        <v>0</v>
      </c>
      <c r="M142" s="288">
        <f t="shared" si="57"/>
        <v>0</v>
      </c>
      <c r="N142" s="288">
        <f t="shared" si="57"/>
        <v>0</v>
      </c>
      <c r="O142" s="288">
        <f t="shared" si="57"/>
        <v>2.04</v>
      </c>
      <c r="P142" s="288">
        <f t="shared" si="57"/>
        <v>0.96</v>
      </c>
      <c r="Q142" s="308">
        <f t="shared" si="57"/>
        <v>1.4705882352941175</v>
      </c>
      <c r="R142" s="288">
        <f t="shared" si="57"/>
        <v>1.67</v>
      </c>
      <c r="S142" s="288">
        <f t="shared" si="57"/>
        <v>-1.67</v>
      </c>
      <c r="T142" s="308">
        <f t="shared" si="57"/>
        <v>0</v>
      </c>
      <c r="U142" s="288">
        <f t="shared" si="57"/>
        <v>0</v>
      </c>
      <c r="V142" s="288">
        <f t="shared" si="57"/>
        <v>0</v>
      </c>
      <c r="W142" s="288">
        <f t="shared" si="57"/>
        <v>0</v>
      </c>
      <c r="X142" s="308">
        <f t="shared" si="57"/>
        <v>0</v>
      </c>
      <c r="Y142" s="199">
        <f t="shared" si="51"/>
        <v>-1.4705882352941175</v>
      </c>
    </row>
    <row r="143" spans="2:25" ht="15" hidden="1">
      <c r="B143" s="299" t="s">
        <v>39</v>
      </c>
      <c r="C143" s="287">
        <v>31010200</v>
      </c>
      <c r="D143" s="300">
        <f>D77</f>
        <v>35</v>
      </c>
      <c r="E143" s="300">
        <f aca="true" t="shared" si="58" ref="E143:X143">E77</f>
        <v>35</v>
      </c>
      <c r="F143" s="300">
        <f t="shared" si="58"/>
        <v>3.77</v>
      </c>
      <c r="G143" s="301">
        <f t="shared" si="58"/>
        <v>3.77</v>
      </c>
      <c r="H143" s="300">
        <f t="shared" si="58"/>
        <v>0</v>
      </c>
      <c r="I143" s="324">
        <f t="shared" si="58"/>
        <v>1</v>
      </c>
      <c r="J143" s="300">
        <f t="shared" si="58"/>
        <v>-31.23</v>
      </c>
      <c r="K143" s="324">
        <f t="shared" si="58"/>
        <v>0.10771428571428572</v>
      </c>
      <c r="L143" s="300">
        <f t="shared" si="58"/>
        <v>0</v>
      </c>
      <c r="M143" s="300">
        <f t="shared" si="58"/>
        <v>0</v>
      </c>
      <c r="N143" s="300">
        <f t="shared" si="58"/>
        <v>0</v>
      </c>
      <c r="O143" s="300">
        <f t="shared" si="58"/>
        <v>34.22</v>
      </c>
      <c r="P143" s="300">
        <f t="shared" si="58"/>
        <v>0.7800000000000011</v>
      </c>
      <c r="Q143" s="324">
        <f t="shared" si="58"/>
        <v>1.0227936879018118</v>
      </c>
      <c r="R143" s="300">
        <f t="shared" si="58"/>
        <v>1.49</v>
      </c>
      <c r="S143" s="300">
        <f t="shared" si="58"/>
        <v>2.2800000000000002</v>
      </c>
      <c r="T143" s="324">
        <f t="shared" si="58"/>
        <v>2.530201342281879</v>
      </c>
      <c r="U143" s="300">
        <f t="shared" si="58"/>
        <v>3.77</v>
      </c>
      <c r="V143" s="300">
        <f t="shared" si="58"/>
        <v>3.77</v>
      </c>
      <c r="W143" s="300">
        <f t="shared" si="58"/>
        <v>0</v>
      </c>
      <c r="X143" s="324">
        <f t="shared" si="58"/>
        <v>1</v>
      </c>
      <c r="Y143" s="199">
        <f t="shared" si="51"/>
        <v>1.5074076543800674</v>
      </c>
    </row>
    <row r="144" spans="2:25" ht="30.75" hidden="1">
      <c r="B144" s="299" t="s">
        <v>49</v>
      </c>
      <c r="C144" s="287">
        <v>31020000</v>
      </c>
      <c r="D144" s="300">
        <f>D78</f>
        <v>0</v>
      </c>
      <c r="E144" s="300">
        <f aca="true" t="shared" si="59" ref="E144:X144">E78</f>
        <v>0</v>
      </c>
      <c r="F144" s="300">
        <f t="shared" si="59"/>
        <v>0</v>
      </c>
      <c r="G144" s="301">
        <f t="shared" si="59"/>
        <v>0</v>
      </c>
      <c r="H144" s="300">
        <f t="shared" si="59"/>
        <v>0</v>
      </c>
      <c r="I144" s="324" t="e">
        <f t="shared" si="59"/>
        <v>#DIV/0!</v>
      </c>
      <c r="J144" s="300">
        <f t="shared" si="59"/>
        <v>0</v>
      </c>
      <c r="K144" s="324">
        <f t="shared" si="59"/>
        <v>0</v>
      </c>
      <c r="L144" s="300">
        <f t="shared" si="59"/>
        <v>0</v>
      </c>
      <c r="M144" s="300">
        <f t="shared" si="59"/>
        <v>0</v>
      </c>
      <c r="N144" s="300">
        <f t="shared" si="59"/>
        <v>0</v>
      </c>
      <c r="O144" s="300">
        <f t="shared" si="59"/>
        <v>-4.86</v>
      </c>
      <c r="P144" s="300">
        <f t="shared" si="59"/>
        <v>4.86</v>
      </c>
      <c r="Q144" s="324">
        <f t="shared" si="59"/>
        <v>0</v>
      </c>
      <c r="R144" s="300">
        <f t="shared" si="59"/>
        <v>0</v>
      </c>
      <c r="S144" s="300">
        <f t="shared" si="59"/>
        <v>0</v>
      </c>
      <c r="T144" s="324" t="e">
        <f t="shared" si="59"/>
        <v>#DIV/0!</v>
      </c>
      <c r="U144" s="300">
        <f t="shared" si="59"/>
        <v>0</v>
      </c>
      <c r="V144" s="300">
        <f t="shared" si="59"/>
        <v>0</v>
      </c>
      <c r="W144" s="300">
        <f t="shared" si="59"/>
        <v>0</v>
      </c>
      <c r="X144" s="324">
        <f t="shared" si="59"/>
        <v>0</v>
      </c>
      <c r="Y144" s="199" t="e">
        <f t="shared" si="51"/>
        <v>#DIV/0!</v>
      </c>
    </row>
    <row r="145" spans="4:25" ht="15" hidden="1">
      <c r="D145" s="304">
        <f>SUM(D136:D144)</f>
        <v>1304.1</v>
      </c>
      <c r="E145" s="304">
        <f>SUM(E136:E144)</f>
        <v>1304.1</v>
      </c>
      <c r="F145" s="304">
        <f>SUM(F136:F144)</f>
        <v>34.2</v>
      </c>
      <c r="G145" s="333">
        <f>SUM(G136:G144)</f>
        <v>27.669999999999998</v>
      </c>
      <c r="H145" s="304">
        <f>SUM(H136:H144)</f>
        <v>-6.529999999999999</v>
      </c>
      <c r="I145" s="189">
        <f>G145/F145</f>
        <v>0.80906432748538</v>
      </c>
      <c r="J145" s="304">
        <f aca="true" t="shared" si="60" ref="J145:P145">SUM(J136:J144)</f>
        <v>-1276.43</v>
      </c>
      <c r="K145" s="189">
        <f t="shared" si="60"/>
        <v>0.24460130998034224</v>
      </c>
      <c r="L145" s="304">
        <f t="shared" si="60"/>
        <v>0</v>
      </c>
      <c r="M145" s="304">
        <f t="shared" si="60"/>
        <v>0</v>
      </c>
      <c r="N145" s="304">
        <f t="shared" si="60"/>
        <v>0</v>
      </c>
      <c r="O145" s="304">
        <f t="shared" si="60"/>
        <v>1238.34</v>
      </c>
      <c r="P145" s="304">
        <f t="shared" si="60"/>
        <v>65.76000000000005</v>
      </c>
      <c r="Q145" s="189">
        <f>E145/O145</f>
        <v>1.053103348030428</v>
      </c>
      <c r="R145" s="304">
        <f>SUM(R136:R144)</f>
        <v>29.2</v>
      </c>
      <c r="S145" s="304">
        <f>SUM(S136:S144)</f>
        <v>-1.5300000000000011</v>
      </c>
      <c r="T145" s="189">
        <f>G145/R145</f>
        <v>0.9476027397260274</v>
      </c>
      <c r="U145" s="304">
        <f>SUM(U136:U144)</f>
        <v>34.2</v>
      </c>
      <c r="V145" s="304">
        <f>SUM(V136:V144)</f>
        <v>27.669999999999998</v>
      </c>
      <c r="W145" s="304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05" t="s">
        <v>158</v>
      </c>
      <c r="D147" s="4"/>
      <c r="F147" s="78"/>
      <c r="G147" s="4"/>
      <c r="Y147" s="199">
        <f t="shared" si="51"/>
        <v>0</v>
      </c>
    </row>
    <row r="148" spans="2:25" ht="30.75" hidden="1">
      <c r="B148" s="306" t="s">
        <v>89</v>
      </c>
      <c r="C148" s="307">
        <v>22010300</v>
      </c>
      <c r="D148" s="288">
        <f>D60</f>
        <v>1284</v>
      </c>
      <c r="E148" s="288">
        <f aca="true" t="shared" si="61" ref="E148:X148">E60</f>
        <v>1284</v>
      </c>
      <c r="F148" s="288">
        <f t="shared" si="61"/>
        <v>89.19</v>
      </c>
      <c r="G148" s="288">
        <f t="shared" si="61"/>
        <v>89.19</v>
      </c>
      <c r="H148" s="288">
        <f t="shared" si="61"/>
        <v>0</v>
      </c>
      <c r="I148" s="308">
        <f t="shared" si="61"/>
        <v>1</v>
      </c>
      <c r="J148" s="288">
        <f t="shared" si="61"/>
        <v>-1194.81</v>
      </c>
      <c r="K148" s="308">
        <f t="shared" si="61"/>
        <v>0.0694626168224299</v>
      </c>
      <c r="L148" s="288">
        <f t="shared" si="61"/>
        <v>0</v>
      </c>
      <c r="M148" s="288">
        <f t="shared" si="61"/>
        <v>0</v>
      </c>
      <c r="N148" s="288">
        <f t="shared" si="61"/>
        <v>0</v>
      </c>
      <c r="O148" s="288">
        <f t="shared" si="61"/>
        <v>1205.14</v>
      </c>
      <c r="P148" s="288">
        <f t="shared" si="61"/>
        <v>78.8599999999999</v>
      </c>
      <c r="Q148" s="308">
        <f t="shared" si="61"/>
        <v>1.0654363808354215</v>
      </c>
      <c r="R148" s="288">
        <f t="shared" si="61"/>
        <v>89.45</v>
      </c>
      <c r="S148" s="288">
        <f t="shared" si="61"/>
        <v>-0.2600000000000051</v>
      </c>
      <c r="T148" s="308">
        <f t="shared" si="61"/>
        <v>0.9970933482392398</v>
      </c>
      <c r="U148" s="288">
        <f t="shared" si="61"/>
        <v>89.19</v>
      </c>
      <c r="V148" s="288">
        <f t="shared" si="61"/>
        <v>89.19</v>
      </c>
      <c r="W148" s="288">
        <f t="shared" si="61"/>
        <v>0</v>
      </c>
      <c r="X148" s="308">
        <f t="shared" si="61"/>
        <v>1</v>
      </c>
      <c r="Y148" s="199">
        <f t="shared" si="51"/>
        <v>-0.06834303259618169</v>
      </c>
    </row>
    <row r="149" spans="2:25" ht="15" hidden="1">
      <c r="B149" s="306" t="s">
        <v>106</v>
      </c>
      <c r="C149" s="307">
        <v>22010200</v>
      </c>
      <c r="D149" s="288">
        <f>D61</f>
        <v>0</v>
      </c>
      <c r="E149" s="288">
        <f aca="true" t="shared" si="62" ref="E149:X149">E61</f>
        <v>0</v>
      </c>
      <c r="F149" s="288">
        <f t="shared" si="62"/>
        <v>0</v>
      </c>
      <c r="G149" s="288">
        <f t="shared" si="62"/>
        <v>0</v>
      </c>
      <c r="H149" s="288">
        <f t="shared" si="62"/>
        <v>0</v>
      </c>
      <c r="I149" s="308" t="e">
        <f t="shared" si="62"/>
        <v>#DIV/0!</v>
      </c>
      <c r="J149" s="288">
        <f t="shared" si="62"/>
        <v>0</v>
      </c>
      <c r="K149" s="308" t="e">
        <f t="shared" si="62"/>
        <v>#DIV/0!</v>
      </c>
      <c r="L149" s="288">
        <f t="shared" si="62"/>
        <v>0</v>
      </c>
      <c r="M149" s="288">
        <f t="shared" si="62"/>
        <v>0</v>
      </c>
      <c r="N149" s="288">
        <f t="shared" si="62"/>
        <v>0</v>
      </c>
      <c r="O149" s="288">
        <f t="shared" si="62"/>
        <v>23.38</v>
      </c>
      <c r="P149" s="288">
        <f t="shared" si="62"/>
        <v>-23.38</v>
      </c>
      <c r="Q149" s="308">
        <f t="shared" si="62"/>
        <v>0</v>
      </c>
      <c r="R149" s="288">
        <f t="shared" si="62"/>
        <v>0</v>
      </c>
      <c r="S149" s="288">
        <f t="shared" si="62"/>
        <v>0</v>
      </c>
      <c r="T149" s="308">
        <f t="shared" si="62"/>
        <v>0</v>
      </c>
      <c r="U149" s="288">
        <f t="shared" si="62"/>
        <v>0</v>
      </c>
      <c r="V149" s="288">
        <f t="shared" si="62"/>
        <v>0</v>
      </c>
      <c r="W149" s="288">
        <f t="shared" si="62"/>
        <v>0</v>
      </c>
      <c r="X149" s="308" t="e">
        <f t="shared" si="62"/>
        <v>#DIV/0!</v>
      </c>
      <c r="Y149" s="199">
        <f t="shared" si="51"/>
        <v>0</v>
      </c>
    </row>
    <row r="150" spans="2:25" ht="15" hidden="1">
      <c r="B150" s="309" t="s">
        <v>65</v>
      </c>
      <c r="C150" s="310">
        <v>22012500</v>
      </c>
      <c r="D150" s="311">
        <f>D62</f>
        <v>21260</v>
      </c>
      <c r="E150" s="311">
        <f aca="true" t="shared" si="63" ref="E150:X150">E62</f>
        <v>21260</v>
      </c>
      <c r="F150" s="311">
        <f t="shared" si="63"/>
        <v>1890</v>
      </c>
      <c r="G150" s="311">
        <f t="shared" si="63"/>
        <v>1894.1</v>
      </c>
      <c r="H150" s="311">
        <f t="shared" si="63"/>
        <v>4.099999999999909</v>
      </c>
      <c r="I150" s="312">
        <f t="shared" si="63"/>
        <v>1.002169312169312</v>
      </c>
      <c r="J150" s="311">
        <f t="shared" si="63"/>
        <v>-19365.9</v>
      </c>
      <c r="K150" s="312">
        <f t="shared" si="63"/>
        <v>0.08909219190968955</v>
      </c>
      <c r="L150" s="311">
        <f t="shared" si="63"/>
        <v>0</v>
      </c>
      <c r="M150" s="311">
        <f t="shared" si="63"/>
        <v>0</v>
      </c>
      <c r="N150" s="311">
        <f t="shared" si="63"/>
        <v>0</v>
      </c>
      <c r="O150" s="311">
        <f t="shared" si="63"/>
        <v>20110.14</v>
      </c>
      <c r="P150" s="311">
        <f t="shared" si="63"/>
        <v>1149.8600000000006</v>
      </c>
      <c r="Q150" s="312">
        <f t="shared" si="63"/>
        <v>1.0571781200926498</v>
      </c>
      <c r="R150" s="311">
        <f t="shared" si="63"/>
        <v>1052.56</v>
      </c>
      <c r="S150" s="311">
        <f t="shared" si="63"/>
        <v>841.54</v>
      </c>
      <c r="T150" s="312">
        <f t="shared" si="63"/>
        <v>1.7995173671809683</v>
      </c>
      <c r="U150" s="311">
        <f t="shared" si="63"/>
        <v>1890</v>
      </c>
      <c r="V150" s="311">
        <f t="shared" si="63"/>
        <v>1894.1</v>
      </c>
      <c r="W150" s="311">
        <f t="shared" si="63"/>
        <v>4.099999999999909</v>
      </c>
      <c r="X150" s="312">
        <f t="shared" si="63"/>
        <v>1.002169312169312</v>
      </c>
      <c r="Y150" s="199">
        <f t="shared" si="51"/>
        <v>0.7423392470883186</v>
      </c>
    </row>
    <row r="151" spans="2:25" ht="30.75" hidden="1">
      <c r="B151" s="309" t="s">
        <v>86</v>
      </c>
      <c r="C151" s="310">
        <v>22012600</v>
      </c>
      <c r="D151" s="311">
        <f>D63</f>
        <v>767</v>
      </c>
      <c r="E151" s="311">
        <f aca="true" t="shared" si="64" ref="E151:X151">E63</f>
        <v>767</v>
      </c>
      <c r="F151" s="311">
        <f t="shared" si="64"/>
        <v>57</v>
      </c>
      <c r="G151" s="311">
        <f t="shared" si="64"/>
        <v>59.37</v>
      </c>
      <c r="H151" s="311">
        <f t="shared" si="64"/>
        <v>2.3699999999999974</v>
      </c>
      <c r="I151" s="312">
        <f t="shared" si="64"/>
        <v>1.041578947368421</v>
      </c>
      <c r="J151" s="311">
        <f t="shared" si="64"/>
        <v>-707.63</v>
      </c>
      <c r="K151" s="312">
        <f t="shared" si="64"/>
        <v>0.07740547588005214</v>
      </c>
      <c r="L151" s="311">
        <f t="shared" si="64"/>
        <v>0</v>
      </c>
      <c r="M151" s="311">
        <f t="shared" si="64"/>
        <v>0</v>
      </c>
      <c r="N151" s="311">
        <f t="shared" si="64"/>
        <v>0</v>
      </c>
      <c r="O151" s="311">
        <f t="shared" si="64"/>
        <v>710.04</v>
      </c>
      <c r="P151" s="311">
        <f t="shared" si="64"/>
        <v>56.960000000000036</v>
      </c>
      <c r="Q151" s="312">
        <f t="shared" si="64"/>
        <v>1.0802208326291478</v>
      </c>
      <c r="R151" s="311">
        <f t="shared" si="64"/>
        <v>44.53</v>
      </c>
      <c r="S151" s="311">
        <f t="shared" si="64"/>
        <v>14.839999999999996</v>
      </c>
      <c r="T151" s="312">
        <f t="shared" si="64"/>
        <v>1.3332584774309453</v>
      </c>
      <c r="U151" s="311">
        <f t="shared" si="64"/>
        <v>57</v>
      </c>
      <c r="V151" s="311">
        <f t="shared" si="64"/>
        <v>59.37</v>
      </c>
      <c r="W151" s="311">
        <f t="shared" si="64"/>
        <v>2.3699999999999974</v>
      </c>
      <c r="X151" s="312">
        <f t="shared" si="64"/>
        <v>1.041578947368421</v>
      </c>
      <c r="Y151" s="199">
        <f t="shared" si="51"/>
        <v>0.25303764480179747</v>
      </c>
    </row>
    <row r="152" spans="2:25" ht="30.75" hidden="1">
      <c r="B152" s="309" t="s">
        <v>90</v>
      </c>
      <c r="C152" s="310">
        <v>22012900</v>
      </c>
      <c r="D152" s="311">
        <f>D64</f>
        <v>44</v>
      </c>
      <c r="E152" s="311">
        <f aca="true" t="shared" si="65" ref="E152:X152">E64</f>
        <v>44</v>
      </c>
      <c r="F152" s="311">
        <f t="shared" si="65"/>
        <v>1</v>
      </c>
      <c r="G152" s="311">
        <f t="shared" si="65"/>
        <v>1.06</v>
      </c>
      <c r="H152" s="311">
        <f t="shared" si="65"/>
        <v>0.06000000000000005</v>
      </c>
      <c r="I152" s="312">
        <f t="shared" si="65"/>
        <v>1.06</v>
      </c>
      <c r="J152" s="311">
        <f t="shared" si="65"/>
        <v>-42.94</v>
      </c>
      <c r="K152" s="312">
        <f t="shared" si="65"/>
        <v>0.024090909090909093</v>
      </c>
      <c r="L152" s="311">
        <f t="shared" si="65"/>
        <v>0</v>
      </c>
      <c r="M152" s="311">
        <f t="shared" si="65"/>
        <v>0</v>
      </c>
      <c r="N152" s="311">
        <f t="shared" si="65"/>
        <v>0</v>
      </c>
      <c r="O152" s="311">
        <f t="shared" si="65"/>
        <v>41.44</v>
      </c>
      <c r="P152" s="311">
        <f t="shared" si="65"/>
        <v>2.5600000000000023</v>
      </c>
      <c r="Q152" s="312">
        <f t="shared" si="65"/>
        <v>1.0617760617760619</v>
      </c>
      <c r="R152" s="311">
        <f t="shared" si="65"/>
        <v>0</v>
      </c>
      <c r="S152" s="311">
        <f t="shared" si="65"/>
        <v>1.06</v>
      </c>
      <c r="T152" s="312" t="e">
        <f t="shared" si="65"/>
        <v>#DIV/0!</v>
      </c>
      <c r="U152" s="311">
        <f t="shared" si="65"/>
        <v>1</v>
      </c>
      <c r="V152" s="311">
        <f t="shared" si="65"/>
        <v>1.06</v>
      </c>
      <c r="W152" s="311">
        <f t="shared" si="65"/>
        <v>0.06000000000000005</v>
      </c>
      <c r="X152" s="312">
        <f t="shared" si="65"/>
        <v>1.06</v>
      </c>
      <c r="Y152" s="199" t="e">
        <f t="shared" si="51"/>
        <v>#DIV/0!</v>
      </c>
    </row>
    <row r="153" spans="2:25" ht="15" hidden="1">
      <c r="B153" s="305" t="s">
        <v>158</v>
      </c>
      <c r="C153" s="313">
        <v>22010000</v>
      </c>
      <c r="D153" s="304">
        <f>SUM(D148:D152)</f>
        <v>23355</v>
      </c>
      <c r="E153" s="304">
        <f aca="true" t="shared" si="66" ref="E153:W153">SUM(E148:E152)</f>
        <v>23355</v>
      </c>
      <c r="F153" s="304">
        <f t="shared" si="66"/>
        <v>2037.19</v>
      </c>
      <c r="G153" s="304">
        <f t="shared" si="66"/>
        <v>2043.7199999999998</v>
      </c>
      <c r="H153" s="304">
        <f t="shared" si="66"/>
        <v>6.529999999999907</v>
      </c>
      <c r="I153" s="189">
        <f>G153/F153</f>
        <v>1.0032053956675615</v>
      </c>
      <c r="J153" s="304">
        <f t="shared" si="66"/>
        <v>-21311.280000000002</v>
      </c>
      <c r="K153" s="189">
        <f>G153/E153</f>
        <v>0.0875067437379576</v>
      </c>
      <c r="L153" s="304">
        <f t="shared" si="66"/>
        <v>0</v>
      </c>
      <c r="M153" s="304">
        <f t="shared" si="66"/>
        <v>0</v>
      </c>
      <c r="N153" s="304">
        <f t="shared" si="66"/>
        <v>0</v>
      </c>
      <c r="O153" s="304">
        <f t="shared" si="66"/>
        <v>22090.14</v>
      </c>
      <c r="P153" s="304">
        <f t="shared" si="66"/>
        <v>1264.8600000000006</v>
      </c>
      <c r="Q153" s="189">
        <f>E153/O153</f>
        <v>1.0572590304995804</v>
      </c>
      <c r="R153" s="304">
        <f t="shared" si="66"/>
        <v>1186.54</v>
      </c>
      <c r="S153" s="304">
        <f t="shared" si="66"/>
        <v>857.18</v>
      </c>
      <c r="T153" s="189">
        <f>G153/R153</f>
        <v>1.7224198088560014</v>
      </c>
      <c r="U153" s="304">
        <f t="shared" si="66"/>
        <v>2037.19</v>
      </c>
      <c r="V153" s="304">
        <f t="shared" si="66"/>
        <v>2043.7199999999998</v>
      </c>
      <c r="W153" s="304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05" t="s">
        <v>159</v>
      </c>
      <c r="D156" s="4"/>
      <c r="F156" s="78"/>
      <c r="G156" s="4"/>
      <c r="Y156" s="199"/>
    </row>
    <row r="157" spans="2:25" ht="15" hidden="1">
      <c r="B157" s="314" t="s">
        <v>13</v>
      </c>
      <c r="C157" s="287" t="s">
        <v>19</v>
      </c>
      <c r="D157" s="303">
        <f>D72</f>
        <v>8170</v>
      </c>
      <c r="E157" s="303">
        <f aca="true" t="shared" si="67" ref="E157:X157">E72</f>
        <v>8170</v>
      </c>
      <c r="F157" s="303">
        <f t="shared" si="67"/>
        <v>568.65</v>
      </c>
      <c r="G157" s="303">
        <f t="shared" si="67"/>
        <v>568.65</v>
      </c>
      <c r="H157" s="303">
        <f t="shared" si="67"/>
        <v>0</v>
      </c>
      <c r="I157" s="302">
        <f t="shared" si="67"/>
        <v>1</v>
      </c>
      <c r="J157" s="303">
        <f t="shared" si="67"/>
        <v>-7601.35</v>
      </c>
      <c r="K157" s="302">
        <f t="shared" si="67"/>
        <v>0.06960220318237453</v>
      </c>
      <c r="L157" s="303">
        <f t="shared" si="67"/>
        <v>0</v>
      </c>
      <c r="M157" s="303">
        <f t="shared" si="67"/>
        <v>0</v>
      </c>
      <c r="N157" s="303">
        <f t="shared" si="67"/>
        <v>0</v>
      </c>
      <c r="O157" s="303">
        <f t="shared" si="67"/>
        <v>8086.92</v>
      </c>
      <c r="P157" s="303">
        <f t="shared" si="67"/>
        <v>83.07999999999993</v>
      </c>
      <c r="Q157" s="302">
        <f t="shared" si="67"/>
        <v>1.0102733797292418</v>
      </c>
      <c r="R157" s="303">
        <f t="shared" si="67"/>
        <v>2247.33</v>
      </c>
      <c r="S157" s="303">
        <f t="shared" si="67"/>
        <v>-1678.6799999999998</v>
      </c>
      <c r="T157" s="302">
        <f t="shared" si="67"/>
        <v>0.2530335998718479</v>
      </c>
      <c r="U157" s="303">
        <f t="shared" si="67"/>
        <v>568.65</v>
      </c>
      <c r="V157" s="303">
        <f t="shared" si="67"/>
        <v>568.65</v>
      </c>
      <c r="W157" s="303">
        <f t="shared" si="67"/>
        <v>0</v>
      </c>
      <c r="X157" s="302">
        <f t="shared" si="67"/>
        <v>1</v>
      </c>
      <c r="Y157" s="199">
        <f t="shared" si="51"/>
        <v>-0.7572397798573939</v>
      </c>
    </row>
    <row r="158" spans="2:25" ht="46.5" hidden="1">
      <c r="B158" s="314" t="s">
        <v>38</v>
      </c>
      <c r="C158" s="287">
        <v>24061900</v>
      </c>
      <c r="D158" s="303">
        <f>D76</f>
        <v>174.4</v>
      </c>
      <c r="E158" s="303">
        <f aca="true" t="shared" si="68" ref="E158:X158">E76</f>
        <v>174.4</v>
      </c>
      <c r="F158" s="303">
        <f t="shared" si="68"/>
        <v>0</v>
      </c>
      <c r="G158" s="303">
        <f t="shared" si="68"/>
        <v>0</v>
      </c>
      <c r="H158" s="303">
        <f t="shared" si="68"/>
        <v>0</v>
      </c>
      <c r="I158" s="302" t="e">
        <f t="shared" si="68"/>
        <v>#DIV/0!</v>
      </c>
      <c r="J158" s="303">
        <f t="shared" si="68"/>
        <v>-174.4</v>
      </c>
      <c r="K158" s="302">
        <f t="shared" si="68"/>
        <v>0</v>
      </c>
      <c r="L158" s="303">
        <f t="shared" si="68"/>
        <v>0</v>
      </c>
      <c r="M158" s="303">
        <f t="shared" si="68"/>
        <v>0</v>
      </c>
      <c r="N158" s="303">
        <f t="shared" si="68"/>
        <v>0</v>
      </c>
      <c r="O158" s="303">
        <f t="shared" si="68"/>
        <v>142.18</v>
      </c>
      <c r="P158" s="303">
        <f t="shared" si="68"/>
        <v>32.22</v>
      </c>
      <c r="Q158" s="302">
        <f t="shared" si="68"/>
        <v>1.2266141510761006</v>
      </c>
      <c r="R158" s="303">
        <f t="shared" si="68"/>
        <v>32.89</v>
      </c>
      <c r="S158" s="303">
        <f t="shared" si="68"/>
        <v>-32.89</v>
      </c>
      <c r="T158" s="302">
        <f t="shared" si="68"/>
        <v>0</v>
      </c>
      <c r="U158" s="303">
        <f t="shared" si="68"/>
        <v>0</v>
      </c>
      <c r="V158" s="303">
        <f t="shared" si="68"/>
        <v>0</v>
      </c>
      <c r="W158" s="303">
        <f t="shared" si="68"/>
        <v>0</v>
      </c>
      <c r="X158" s="302" t="e">
        <f t="shared" si="68"/>
        <v>#DIV/0!</v>
      </c>
      <c r="Y158" s="199">
        <f t="shared" si="51"/>
        <v>-1.2266141510761006</v>
      </c>
    </row>
    <row r="159" spans="2:25" ht="15" hidden="1">
      <c r="B159" s="305" t="s">
        <v>159</v>
      </c>
      <c r="C159" s="315">
        <v>24060000</v>
      </c>
      <c r="D159" s="304">
        <f>SUM(D157:D158)</f>
        <v>8344.4</v>
      </c>
      <c r="E159" s="304">
        <f aca="true" t="shared" si="69" ref="E159:W159">SUM(E157:E158)</f>
        <v>8344.4</v>
      </c>
      <c r="F159" s="304">
        <f t="shared" si="69"/>
        <v>568.65</v>
      </c>
      <c r="G159" s="304">
        <f t="shared" si="69"/>
        <v>568.65</v>
      </c>
      <c r="H159" s="304">
        <f t="shared" si="69"/>
        <v>0</v>
      </c>
      <c r="I159" s="189">
        <f>G159/F159</f>
        <v>1</v>
      </c>
      <c r="J159" s="304">
        <f t="shared" si="69"/>
        <v>-7775.75</v>
      </c>
      <c r="K159" s="189">
        <f>G159/E159</f>
        <v>0.06814750011984085</v>
      </c>
      <c r="L159" s="304">
        <f t="shared" si="69"/>
        <v>0</v>
      </c>
      <c r="M159" s="304">
        <f t="shared" si="69"/>
        <v>0</v>
      </c>
      <c r="N159" s="304">
        <f t="shared" si="69"/>
        <v>0</v>
      </c>
      <c r="O159" s="304">
        <f t="shared" si="69"/>
        <v>8229.1</v>
      </c>
      <c r="P159" s="304">
        <f t="shared" si="69"/>
        <v>115.29999999999993</v>
      </c>
      <c r="Q159" s="189">
        <f>E159/O159</f>
        <v>1.0140112527493892</v>
      </c>
      <c r="R159" s="304">
        <f t="shared" si="69"/>
        <v>2280.22</v>
      </c>
      <c r="S159" s="304">
        <f t="shared" si="69"/>
        <v>-1711.57</v>
      </c>
      <c r="T159" s="189">
        <f>G159/R159</f>
        <v>0.24938383138469097</v>
      </c>
      <c r="U159" s="304">
        <f t="shared" si="69"/>
        <v>568.65</v>
      </c>
      <c r="V159" s="304">
        <f t="shared" si="69"/>
        <v>568.65</v>
      </c>
      <c r="W159" s="304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2018-03-02T12:24:42Z</cp:lastPrinted>
  <dcterms:created xsi:type="dcterms:W3CDTF">2003-07-28T11:27:56Z</dcterms:created>
  <dcterms:modified xsi:type="dcterms:W3CDTF">2018-03-02T12:55:49Z</dcterms:modified>
  <cp:category/>
  <cp:version/>
  <cp:contentType/>
  <cp:contentStatus/>
</cp:coreProperties>
</file>